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10890" windowHeight="9765"/>
  </bookViews>
  <sheets>
    <sheet name="7" sheetId="19" r:id="rId1"/>
  </sheets>
  <definedNames>
    <definedName name="Z_48EF5860_4203_47F1_8497_6BEAE9FC7DAC_.wvu.Cols" localSheetId="0" hidden="1">'7'!#REF!</definedName>
    <definedName name="Z_48EF5860_4203_47F1_8497_6BEAE9FC7DAC_.wvu.PrintArea" localSheetId="0" hidden="1">'7'!$A$1:$J$633</definedName>
    <definedName name="Z_48EF5860_4203_47F1_8497_6BEAE9FC7DAC_.wvu.PrintTitles" localSheetId="0" hidden="1">'7'!$E:$F,'7'!#REF!</definedName>
    <definedName name="Z_96E2A35E_4A48_419F_9E38_8CEFA5D27C66_.wvu.Cols" localSheetId="0" hidden="1">'7'!#REF!</definedName>
    <definedName name="Z_96E2A35E_4A48_419F_9E38_8CEFA5D27C66_.wvu.PrintArea" localSheetId="0" hidden="1">'7'!$A$1:$J$633</definedName>
    <definedName name="Z_96E2A35E_4A48_419F_9E38_8CEFA5D27C66_.wvu.PrintTitles" localSheetId="0" hidden="1">'7'!$E:$F,'7'!#REF!</definedName>
    <definedName name="Z_ABBD498D_3D2F_4E62_985A_EF1DC4D9DC47_.wvu.Cols" localSheetId="0" hidden="1">'7'!#REF!</definedName>
    <definedName name="Z_ABBD498D_3D2F_4E62_985A_EF1DC4D9DC47_.wvu.PrintArea" localSheetId="0" hidden="1">'7'!$A$1:$J$633</definedName>
    <definedName name="Z_ABBD498D_3D2F_4E62_985A_EF1DC4D9DC47_.wvu.PrintTitles" localSheetId="0" hidden="1">'7'!$E:$F,'7'!#REF!</definedName>
    <definedName name="Z_D712F871_6858_44B8_AA22_8F2C734047E2_.wvu.Cols" localSheetId="0" hidden="1">'7'!#REF!</definedName>
    <definedName name="Z_D712F871_6858_44B8_AA22_8F2C734047E2_.wvu.PrintArea" localSheetId="0" hidden="1">'7'!$A$1:$J$633</definedName>
    <definedName name="Z_D712F871_6858_44B8_AA22_8F2C734047E2_.wvu.PrintTitles" localSheetId="0" hidden="1">'7'!$E:$F,'7'!#REF!</definedName>
    <definedName name="Z_E02D48B6_D0D9_4E6E_B70D_8E13580A6528_.wvu.Cols" localSheetId="0" hidden="1">'7'!#REF!</definedName>
    <definedName name="Z_E02D48B6_D0D9_4E6E_B70D_8E13580A6528_.wvu.PrintArea" localSheetId="0" hidden="1">'7'!$A$1:$J$633</definedName>
    <definedName name="Z_E02D48B6_D0D9_4E6E_B70D_8E13580A6528_.wvu.PrintTitles" localSheetId="0" hidden="1">'7'!$E:$F,'7'!#REF!</definedName>
    <definedName name="_xlnm.Print_Titles" localSheetId="0">'7'!$6:$7</definedName>
    <definedName name="_xlnm.Print_Area" localSheetId="0">'7'!$A$1:$J$621</definedName>
  </definedNames>
  <calcPr calcId="14562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J564" i="19" l="1"/>
  <c r="J49" i="19"/>
  <c r="J50" i="19"/>
  <c r="J53" i="19"/>
  <c r="J57" i="19"/>
  <c r="J60" i="19"/>
  <c r="J61" i="19"/>
  <c r="J46" i="19" s="1"/>
  <c r="J364" i="19"/>
  <c r="J499" i="19"/>
  <c r="J500" i="19"/>
  <c r="J113" i="19"/>
  <c r="J501" i="19"/>
  <c r="J23" i="19"/>
  <c r="J20" i="19" s="1"/>
  <c r="J19" i="19" s="1"/>
  <c r="L19" i="19" s="1"/>
  <c r="J21" i="19"/>
  <c r="J31" i="19"/>
  <c r="J34" i="19"/>
  <c r="J35" i="19"/>
  <c r="J42" i="19"/>
  <c r="J28" i="19"/>
  <c r="J614" i="19"/>
  <c r="J608" i="19"/>
  <c r="J595" i="19"/>
  <c r="J589" i="19"/>
  <c r="J586" i="19"/>
  <c r="J584" i="19"/>
  <c r="J468" i="19"/>
  <c r="J367" i="19"/>
  <c r="J369" i="19"/>
  <c r="J371" i="19"/>
  <c r="J372" i="19"/>
  <c r="J377" i="19"/>
  <c r="J378" i="19"/>
  <c r="J393" i="19"/>
  <c r="J398" i="19"/>
  <c r="J412" i="19"/>
  <c r="J424" i="19"/>
  <c r="J460" i="19"/>
  <c r="J461" i="19"/>
  <c r="J462" i="19"/>
  <c r="J488" i="19"/>
  <c r="J490" i="19"/>
  <c r="J495" i="19"/>
  <c r="J497" i="19"/>
  <c r="J498" i="19"/>
  <c r="J515" i="19"/>
  <c r="J531" i="19"/>
  <c r="J533" i="19"/>
  <c r="J542" i="19"/>
  <c r="J546" i="19"/>
  <c r="J548" i="19"/>
  <c r="J562" i="19"/>
  <c r="J577" i="19"/>
  <c r="J578" i="19"/>
  <c r="J579" i="19"/>
  <c r="J428" i="19"/>
  <c r="J430" i="19"/>
  <c r="J432" i="19"/>
  <c r="J434" i="19"/>
  <c r="J436" i="19"/>
  <c r="J440" i="19"/>
  <c r="J442" i="19"/>
  <c r="J375" i="19"/>
  <c r="J376" i="19"/>
  <c r="J381" i="19"/>
  <c r="J382" i="19"/>
  <c r="J391" i="19"/>
  <c r="J414" i="19"/>
  <c r="J419" i="19"/>
  <c r="J444" i="19"/>
  <c r="J470" i="19"/>
  <c r="J474" i="19"/>
  <c r="J484" i="19"/>
  <c r="J521" i="19"/>
  <c r="J534" i="19"/>
  <c r="J535" i="19"/>
  <c r="J536" i="19"/>
  <c r="J565" i="19"/>
  <c r="J573" i="19"/>
  <c r="J574" i="19"/>
  <c r="J388" i="19"/>
  <c r="J581" i="19"/>
  <c r="J351" i="19"/>
  <c r="J342" i="19"/>
  <c r="J311" i="19"/>
  <c r="J236" i="19"/>
  <c r="J241" i="19"/>
  <c r="J169" i="19" s="1"/>
  <c r="J242" i="19"/>
  <c r="J262" i="19"/>
  <c r="J276" i="19"/>
  <c r="J277" i="19"/>
  <c r="J305" i="19"/>
  <c r="J299" i="19"/>
  <c r="J146" i="19"/>
  <c r="J140" i="19" s="1"/>
  <c r="J11" i="19"/>
  <c r="J613" i="19"/>
  <c r="J612" i="19"/>
  <c r="J18" i="19"/>
  <c r="J15" i="19"/>
  <c r="J12" i="19"/>
  <c r="J10" i="19"/>
  <c r="J9" i="19" s="1"/>
  <c r="J8" i="19" s="1"/>
  <c r="J119" i="19"/>
  <c r="J120" i="19"/>
  <c r="J122" i="19"/>
  <c r="J127" i="19"/>
  <c r="J124" i="19" s="1"/>
  <c r="J116" i="19" s="1"/>
  <c r="J115" i="19" s="1"/>
  <c r="M116" i="19" s="1"/>
  <c r="J123" i="19"/>
  <c r="J618" i="19"/>
  <c r="J111" i="19"/>
  <c r="J132" i="19"/>
  <c r="J131" i="19"/>
  <c r="J130" i="19" s="1"/>
  <c r="J129" i="19" s="1"/>
  <c r="J135" i="19"/>
  <c r="J154" i="19"/>
  <c r="J139" i="19"/>
  <c r="J90" i="19"/>
  <c r="J89" i="19" s="1"/>
  <c r="J84" i="19" s="1"/>
  <c r="J83" i="19" s="1"/>
  <c r="J103" i="19"/>
  <c r="J100" i="19" s="1"/>
  <c r="J105" i="19"/>
  <c r="J106" i="19"/>
  <c r="J92" i="19"/>
  <c r="J95" i="19"/>
  <c r="J110" i="19"/>
  <c r="J109" i="19" s="1"/>
  <c r="J108" i="19" s="1"/>
  <c r="J617" i="19"/>
  <c r="J616" i="19"/>
  <c r="J13" i="19"/>
  <c r="J610" i="19"/>
  <c r="J609" i="19" s="1"/>
  <c r="J607" i="19"/>
  <c r="J606" i="19" s="1"/>
  <c r="J605" i="19" s="1"/>
  <c r="J591" i="19"/>
  <c r="J587" i="19"/>
  <c r="J363" i="19" s="1"/>
  <c r="J362" i="19" s="1"/>
  <c r="J594" i="19"/>
  <c r="J339" i="19"/>
  <c r="J338" i="19" s="1"/>
  <c r="J600" i="19"/>
  <c r="J599" i="19" s="1"/>
  <c r="J596" i="19"/>
  <c r="J597" i="19"/>
  <c r="J30" i="19"/>
  <c r="J112" i="19"/>
  <c r="J87" i="19"/>
  <c r="J86" i="19"/>
  <c r="J85" i="19"/>
  <c r="J59" i="19"/>
  <c r="L364" i="19"/>
  <c r="J97" i="19"/>
  <c r="J602" i="19"/>
  <c r="J320" i="19"/>
  <c r="J319" i="19"/>
  <c r="J330" i="19"/>
  <c r="J334" i="19"/>
  <c r="J326" i="19"/>
  <c r="K46" i="19" l="1"/>
  <c r="J45" i="19"/>
  <c r="J619" i="19" s="1"/>
</calcChain>
</file>

<file path=xl/sharedStrings.xml><?xml version="1.0" encoding="utf-8"?>
<sst xmlns="http://schemas.openxmlformats.org/spreadsheetml/2006/main" count="1029" uniqueCount="729">
  <si>
    <t>м. Марганець</t>
  </si>
  <si>
    <t>Реконструкція майданчика з улаштуванням флагштоку у м. Дніпро (у т.ч. ПКД)</t>
  </si>
  <si>
    <t>Реконструкція будинку юнацької творчості у м. Кривий Ріг ( у т.ч. ПКД)</t>
  </si>
  <si>
    <t>Реконструкція басейну у Центральному районі міста Кривого Рогу (у т.ч. ПКД)</t>
  </si>
  <si>
    <t>Капітальний ремонт басейну по вул. Єдності у м. Марганець (у т.ч. ПКД)</t>
  </si>
  <si>
    <t>Капітальний ремонт ДЮСШ № 2 у м. Марганець (у т.ч. ПКД)</t>
  </si>
  <si>
    <t>Реконструкція дитячого садка по вул. Сонячний квартал у м. Марганець ( у т.ч. ПКД)</t>
  </si>
  <si>
    <t>Будівництво 2-х секційного житлового будинку у м. Покров (у т.ч. ПКД)</t>
  </si>
  <si>
    <t>м. Синельникове</t>
  </si>
  <si>
    <t>Реконструкція стадіону м. Синельникове (у т.ч. ПКД)</t>
  </si>
  <si>
    <t>м. Тернівка</t>
  </si>
  <si>
    <t xml:space="preserve">Реконструкція колишньої Маївської початкової школи під комунальний дошкільний навчальний заклад по вул. Київській 61 в с. Маївка,  Дніпропетровського району Дніпропетровської області </t>
  </si>
  <si>
    <t>Реконструкція спортивної зали, актової зали, шкільних майстерень КЗ Балівська СЗШ по вул. Жовтнева, 68 в с. Баловка Дніпровського району (у т.ч. ПКД)</t>
  </si>
  <si>
    <t>Будівництво будинку культури в с. Новоолександрівка по вул. Парковій, 1-К  Дніпровського району Дніпропетровської області</t>
  </si>
  <si>
    <t>Капітальний ремонт Новомилорадівського будинку культури Божедарівської ОТГ Криничанського району (у т.ч. ПКД)</t>
  </si>
  <si>
    <t>Реконструкція  стадіону смт Кринички Криничанського району (у т.ч. ПКД)</t>
  </si>
  <si>
    <t>Реконструкція стадіону в смт Магдалинівка Магдалинівського району (у т.ч. ПКД)</t>
  </si>
  <si>
    <t>Добудова ДНЗ на 115 місць по вул. Центральна, 1Д в с. Райполе Межівського району (у т.ч. ПКД)</t>
  </si>
  <si>
    <t>Реконструкція будівлі дитячого садка в с. Чкалове Нікопольського району Дніпропетровської області (коригування)</t>
  </si>
  <si>
    <t>Реконструкція стадіону в смт Петриківка Петриківського району, в т.ч. ПКД</t>
  </si>
  <si>
    <t>Реконструкція стадіону в смт Покровка Покровського району, в т.ч. ПКД</t>
  </si>
  <si>
    <t>Реконструкція частини будівлі Дерезуватської СЗШ Синельниківського району під навчально-виховний комплекс</t>
  </si>
  <si>
    <t>Капітальний ремонт стадіону по вул. ім. Скорука  смт Томаківка Томаківського району (у т.ч. ПКД)</t>
  </si>
  <si>
    <t>6700000</t>
  </si>
  <si>
    <t>6710000</t>
  </si>
  <si>
    <t>Управління взаємодії з правоохоронними органами та оборонної роботи облдержадміністрації</t>
  </si>
  <si>
    <t>6718370</t>
  </si>
  <si>
    <t>8370</t>
  </si>
  <si>
    <t>Реконструкція водогонів м.Верхівцеве (водопостачання північної сторони міста)</t>
  </si>
  <si>
    <t>Управління молоді і спорту Дніпропетровської обласної державної адміністрації</t>
  </si>
  <si>
    <t>080208</t>
  </si>
  <si>
    <t>0762</t>
  </si>
  <si>
    <t>Управління капітального будівництва Дніпропетровської обласної державної адміністраці</t>
  </si>
  <si>
    <t>1220</t>
  </si>
  <si>
    <t xml:space="preserve">Відсоток завершеності будівництва об’єктів на майбутні роки 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</si>
  <si>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</si>
  <si>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</si>
  <si>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Перелік об’єктів, видатки на які у 2017  році будуть проводитися за рахунок коштів бюджету розвитку</t>
  </si>
  <si>
    <t>Код ФКВКБ</t>
  </si>
  <si>
    <t>2414200</t>
  </si>
  <si>
    <t>4200</t>
  </si>
  <si>
    <t>Інші культурно-освітні заклади та заходи</t>
  </si>
  <si>
    <t>2220</t>
  </si>
  <si>
    <t>0118802</t>
  </si>
  <si>
    <t>8802</t>
  </si>
  <si>
    <t>0118803</t>
  </si>
  <si>
    <t>8803</t>
  </si>
  <si>
    <t>3210</t>
  </si>
  <si>
    <t>3211</t>
  </si>
  <si>
    <t>1513210</t>
  </si>
  <si>
    <t>1513211</t>
  </si>
  <si>
    <t>Технічне та бухгалтерське обслуговування закладів та установ соціального захисту</t>
  </si>
  <si>
    <t>Здійснення технічного нагляду за будівництвом та капітальним ремонтом приміщень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</si>
  <si>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</si>
  <si>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</si>
  <si>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Реконструкція суміщеного покриття з м’якою покрівлею шляхом влаштування горищного скатного покриття з метало черепичною покрівлею поліклініки головного корпусу ОКЗ  „Криворізький шкірно-венерологічний диспансер” за адресою: Дніпропетровська область, м. Кривий Ріг, вул. Мелешкіна, 25</t>
  </si>
  <si>
    <t>Реконструкція покрівлі будівлі КЗ „Криворізькій дитячий санаторій” ДОР за адресою: м. Кривий Ріг, вул.Гете, 65</t>
  </si>
  <si>
    <t>Реконструкція будівлі середньої загальноосвітньої школи № 8 м. Новомосковськ, вул. Шевченка, 8 Дніпропетровської області. Коригування</t>
  </si>
  <si>
    <t>Апостолівський район</t>
  </si>
  <si>
    <t>Реконструкція частини загальноосвітньої школи під дитячий садок на 20 місць в с.Велика Костромка Апостолівського району Дніпропетровської області. Коригування.</t>
  </si>
  <si>
    <t>Нікопольський район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</si>
  <si>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Коригування. (у т.ч. ПКД)</t>
  </si>
  <si>
    <t>Павлоградський район</t>
  </si>
  <si>
    <t>Солонянський район</t>
  </si>
  <si>
    <t xml:space="preserve">Реконструкція дошкільного закладу в с. Василівка Солонянського району. Коригування </t>
  </si>
  <si>
    <t>Незавершене будівництво клуба (ІІ черга) за адресою: с. Ляшківка Царичанського району Дніпропетровської області під дитячий дошкільний заклад. Нове будівництво</t>
  </si>
  <si>
    <t>4716360</t>
  </si>
  <si>
    <t>6360</t>
  </si>
  <si>
    <t>Проведення невідкладних відновлювальних робіт, будівництво та реконструкція лікарень загального профілю</t>
  </si>
  <si>
    <t>4800000</t>
  </si>
  <si>
    <t>Управління містобудування та архітектури Дніпропетровської обласної державної адміністрації</t>
  </si>
  <si>
    <t>4810000</t>
  </si>
  <si>
    <t>4816430</t>
  </si>
  <si>
    <t>6430</t>
  </si>
  <si>
    <t>0443</t>
  </si>
  <si>
    <t>Розробка схем та проектних рішень масового застосування</t>
  </si>
  <si>
    <t>Управління агропромислового розвитку Дніпропетровської облдержадміністрації</t>
  </si>
  <si>
    <t>5300000</t>
  </si>
  <si>
    <t>5310000</t>
  </si>
  <si>
    <t>7330</t>
  </si>
  <si>
    <t>5317330</t>
  </si>
  <si>
    <t>Програми в галузі сільського господарства, лісового господарства, рибальства та мисливства</t>
  </si>
  <si>
    <t>5318800</t>
  </si>
  <si>
    <t>8806</t>
  </si>
  <si>
    <t>5318806</t>
  </si>
  <si>
    <t xml:space="preserve">Інші субвенції, </t>
  </si>
  <si>
    <t>субвенція з обласного бюджету до місцевих бюджетів на поліпшення матеріально-технічної бази сільсьгосподарських обслуговуючих та виробничих кооперативів</t>
  </si>
  <si>
    <t>м. Дніпро</t>
  </si>
  <si>
    <t>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</si>
  <si>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</si>
  <si>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8610</t>
  </si>
  <si>
    <t>1018610</t>
  </si>
  <si>
    <t>1915030</t>
  </si>
  <si>
    <t>5030</t>
  </si>
  <si>
    <t>1915033</t>
  </si>
  <si>
    <t>5033</t>
  </si>
  <si>
    <t>Розвиток дитячо-юнацького та резервного спорту</t>
  </si>
  <si>
    <t>у т.ч. за рахунок субвенції з державного бюджету</t>
  </si>
  <si>
    <t>1011160</t>
  </si>
  <si>
    <t>1160</t>
  </si>
  <si>
    <t>0970</t>
  </si>
  <si>
    <t>Придбання, доставка та зберігання підручників і посібників</t>
  </si>
  <si>
    <t>1100</t>
  </si>
  <si>
    <t>1011100</t>
  </si>
  <si>
    <t>0930</t>
  </si>
  <si>
    <t>Підготовка робітничих кадрів професійно-технічними закладами та іншими закладами освіти,</t>
  </si>
  <si>
    <t>Капітальний ремонт аварійної покрівлі  Коледжу культури та мистецтв м. Дніпро, пр. Яворницького 47 (у т.ч. ПКД)</t>
  </si>
  <si>
    <t>Спортивно-концертний комплекс у м. Дніпро - будівництво (у т.ч. ПКД)</t>
  </si>
  <si>
    <t>м.Кривий Ріг</t>
  </si>
  <si>
    <t>Дніпровський район</t>
  </si>
  <si>
    <t>Криничанський район</t>
  </si>
  <si>
    <t>Новомосковський район</t>
  </si>
  <si>
    <t>Широківський район</t>
  </si>
  <si>
    <t>Васильківський район</t>
  </si>
  <si>
    <t>Верхньодніпровський район</t>
  </si>
  <si>
    <t>Криворізький район</t>
  </si>
  <si>
    <t>Магдалинівський район</t>
  </si>
  <si>
    <t>Петриківський район</t>
  </si>
  <si>
    <t>м.Нікополь</t>
  </si>
  <si>
    <t>Реконструкція будівлі  комунального закладу «Нікопольська середня загальноосвітня школа І - ІІ ступенів № 14» за адресою: Дніпропетровська область, м. Нікополь, вул. Гайдамацька, 33 (у т.ч. ПКД)</t>
  </si>
  <si>
    <t>м.Новомосковськ</t>
  </si>
  <si>
    <t>за рахунок субвенції з державного бюджету</t>
  </si>
  <si>
    <t>Інші заходи в галузі охорони здоров’я,</t>
  </si>
  <si>
    <t>Петропавлівський район</t>
  </si>
  <si>
    <t>Будівництво пішохідного мосту через річку Вовча з  вул. Хижняка ( в районі житлового будинку № 45) в м. Павлограді Дніпропетровської області (у т.ч. ПКД та експертиза)</t>
  </si>
  <si>
    <t>Нове будівництво магістрального водогону Кринички-Затишне-Гуляйполе Криничанського району (у т.ч. експертиза та ПКД)</t>
  </si>
  <si>
    <t>Реконструкція дошкільного закладу № 243, Жовтневий район, вул.Кропивницького, 65 м. Кривий Ріг</t>
  </si>
  <si>
    <t>м.Марганець</t>
  </si>
  <si>
    <r>
      <t xml:space="preserve">Реконструкція будівлі ЗШ № 2 (корпус 2)  для подальшого переводу в НВК № 2 по вул. Полтавська, 148 (замість вул. Московська, 123),  м. Павлоград Дніпропетровської області (Коригування), </t>
    </r>
    <r>
      <rPr>
        <sz val="10"/>
        <rFont val="Times New Roman"/>
        <family val="1"/>
        <charset val="204"/>
      </rPr>
      <t>у т.ч. ПКД</t>
    </r>
  </si>
  <si>
    <t>Реконструкція комунального закладу Верхівцевський психоневрологічний інтернат Дніпропетровської обласної  ради, у т.ч. ПКД</t>
  </si>
  <si>
    <t xml:space="preserve">Нове будівництво підвідного водоводу до с. Зелена Балка Широківського району Дніпропетровської області </t>
  </si>
  <si>
    <t>Покровський район</t>
  </si>
  <si>
    <t>Синельниківський район</t>
  </si>
  <si>
    <t>Софіївський район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</si>
  <si>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</t>
  </si>
  <si>
    <t>Томаківський район</t>
  </si>
  <si>
    <t>Царичанський район</t>
  </si>
  <si>
    <t>Інші заходи з розвитку фізичної культури та спорту</t>
  </si>
  <si>
    <t>5061</t>
  </si>
  <si>
    <t>1915061</t>
  </si>
  <si>
    <t>Капітальний ремонт даху Юр’ївського районного будинку культури в смт.Юр’ївка, вул. Центральна, 114, Юр’ївського району Дніпропетровської області (у т.ч.ПКД)</t>
  </si>
  <si>
    <t>Капітальний ремонт системи опалення, приміщення глядацької зали та фасаду Юр’ївського районного будинку культури в смт. Юр’ївка, вул. Центральна, 114, Юр’ївського району Дніпропетровської області (у т.ч.ПКД)</t>
  </si>
  <si>
    <t>6330</t>
  </si>
  <si>
    <t>0921</t>
  </si>
  <si>
    <t>4716330</t>
  </si>
  <si>
    <t>Проведення невідкладних відновлювальних робіт, будівництво та реконструкція загальноосвітніх навчальних закладів</t>
  </si>
  <si>
    <t>6380</t>
  </si>
  <si>
    <t>4716380</t>
  </si>
  <si>
    <t>4718800</t>
  </si>
  <si>
    <t>8807</t>
  </si>
  <si>
    <t>4718807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</si>
  <si>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</si>
  <si>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Забезпечення функціонування водопровідно-каналізаційного господарства,</t>
  </si>
  <si>
    <t>Благоустрій міст, сіл, селищ,</t>
  </si>
  <si>
    <t>Реалізація заходів щодо інвестиційного розвитку території,</t>
  </si>
  <si>
    <t>м.Павлоград</t>
  </si>
  <si>
    <t>Реконструкція ДНЗ на 115 місць по вул. Центральна, 10 в с. Піщанка Новомосковського району (у т.ч. ПКД)</t>
  </si>
  <si>
    <t xml:space="preserve">Нове будівництво водогону від ІІ підйому до с. Вищетарасівка Томаківського району </t>
  </si>
  <si>
    <t>7410</t>
  </si>
  <si>
    <t>0470</t>
  </si>
  <si>
    <t>4017410</t>
  </si>
  <si>
    <t>Заходи з енергозбереження</t>
  </si>
  <si>
    <t>070602</t>
  </si>
  <si>
    <t>0942</t>
  </si>
  <si>
    <t>у тому числі кредиторська заборгованість</t>
  </si>
  <si>
    <t>0170</t>
  </si>
  <si>
    <t>Внески до статутного капіталу суб’єктів господарювання</t>
  </si>
  <si>
    <t>7470</t>
  </si>
  <si>
    <t>7500</t>
  </si>
  <si>
    <t>8800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</si>
  <si>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</si>
  <si>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1040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</si>
  <si>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</si>
  <si>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</si>
  <si>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1080</t>
  </si>
  <si>
    <t>Надання позашкільної освіти позашкільними закладами освіти, заходи із позашкільної роботи з дітьми</t>
  </si>
  <si>
    <t>1090</t>
  </si>
  <si>
    <t>Підготовка кадрів вищими навчальними закладами І і ІІ рівнів акредитації</t>
  </si>
  <si>
    <t>1140</t>
  </si>
  <si>
    <t>Здійснення технічного нагляду за будівництвом і капітальним ремонтом та іншими окремими господарськими функціями</t>
  </si>
  <si>
    <t>1180</t>
  </si>
  <si>
    <t>Централізоване ведення бухгалтерського обліку</t>
  </si>
  <si>
    <t>1190</t>
  </si>
  <si>
    <t>1210</t>
  </si>
  <si>
    <t>Утримання інших закладів освіти</t>
  </si>
  <si>
    <t>6310</t>
  </si>
  <si>
    <t>Реконструкція насосної станції № 3 ДМП ВКГ „Дніпро - Західний Донбас”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</si>
  <si>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</si>
  <si>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ЄС/ПРООН „Місцевий розвиток, орієнтований на громаду, ІІ фаза”)</t>
  </si>
  <si>
    <t>Перший заступник голови обласної ради</t>
  </si>
  <si>
    <t>070807</t>
  </si>
  <si>
    <t>Інші освітні програми</t>
  </si>
  <si>
    <t>070301</t>
  </si>
  <si>
    <t>0922</t>
  </si>
  <si>
    <t>070304</t>
  </si>
  <si>
    <t>070307</t>
  </si>
  <si>
    <t>Реконструкція частини приміщення 1-го поверху КЗ „Криворізький протитуберкульозний диспансер № 2” ДОР” під розміщення комп’ютерного томографа 16-зрізового TSX-034A Alexion Super 16</t>
  </si>
  <si>
    <t>Реконструкція напірної каналізації житлових будинків мст.Новомиколаївка</t>
  </si>
  <si>
    <t>100102</t>
  </si>
  <si>
    <t>100202</t>
  </si>
  <si>
    <t>Реконструкція зони відпочинку  в районі вулиці Бульварної м.Марганець Дніпропетровської області (в т.ч. експертиза та виготовлення ПКД)</t>
  </si>
  <si>
    <t>6818370</t>
  </si>
  <si>
    <t xml:space="preserve">Реконструкція вузлів обліку води та електроенергії на ділянках ДМП ВКГ “Дніпро – Західний Донбас”, враховуючих перекидання води в маловодні регіони </t>
  </si>
  <si>
    <t>Списано згідно рішення господарського суду по справі №904/10139/14 від 27.10.2015</t>
  </si>
  <si>
    <t>Будівництво системи водопостачання обۥєднаних громад сіл Новомиколаївка, Сурсько-Литовське,Сурсько-Клевцеве та Зелений Гай  Дніпропетровського району Дніпропетровської області (в т.ч. експертиза та виготовлення ПКД)</t>
  </si>
  <si>
    <t>070806</t>
  </si>
  <si>
    <t>Реконструкція системи водопостачання селища Романкове та 55-го блочка м.Дніпродзержинська (І-ша черга)</t>
  </si>
  <si>
    <t>Будівництво підвідного водоводу від с. Михайлівка до с. Катеринівка Апостолівського району ( у т.ч. експертиза та виготовлення ПКД)</t>
  </si>
  <si>
    <t>180409</t>
  </si>
  <si>
    <t>Будівництво підвідного водоводу від с. Михайлівка до с. Михайло-Заводське Апостолівського району  (у т.ч. експертиза та виготовлення ПКД)</t>
  </si>
  <si>
    <t>Водовід питної води  Північний ГЗК - вул.Північна, с.Сергіївка, Софіївський район, Криворізький район - будівництво</t>
  </si>
  <si>
    <t>Водопостачання с. Червоне, Калініно, Гомельське, Руднічне Криворізького району - реконструкція</t>
  </si>
  <si>
    <t>до рішення обласної ради</t>
  </si>
  <si>
    <t>Реконструкція газової котельні школи с.Веселе, вул.Центральна, 1 Веселівської сільської ради  Криворізького району із встановленням котлів на біомасі</t>
  </si>
  <si>
    <t>Реконструкція котельні Межівської СЗШ I-III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</t>
  </si>
  <si>
    <t>Реконструкція котельні № 9 та теплових мереж  дочірнього підприємства “Петриківкатеплоенерго”  комунального підприємства “Дніпротеплоенерго” Дніпропетровської обласної ради” по вул. Кірова, 78А, с. Іванівка Петриківського району</t>
  </si>
  <si>
    <t>Будівництво підвідного водоводу Солоне-Сергіївка-Широке Солонянського району Дніпропетровської області</t>
  </si>
  <si>
    <t>Водопостачання с. Петрове, смт Софіївка до межі Запорізької сільської ради Софіївського району – будівництво (в т.ч. експертиза та виготовлення ПКД)</t>
  </si>
  <si>
    <t>Реконструкція котельні Царичанської районної лікарні, смт Царичанка</t>
  </si>
  <si>
    <t>Нове будівництво водогону від ІІ підйому до с. Виводове Томаківського району (в т.ч. експертиза та виготовлення ПКД)</t>
  </si>
  <si>
    <t>м.Синельникове</t>
  </si>
  <si>
    <t>м.Тернівка</t>
  </si>
  <si>
    <t>Межівський район</t>
  </si>
  <si>
    <t xml:space="preserve">Будівництво автомобільної дороги по вул. Південна, м. Вільногірськ, Дніпропетровської області </t>
  </si>
  <si>
    <t>Нове будівництво підвідної водопровідної мережі до с. Чапаєвка, с. Надія , с. Григорівка, с. Оленівка, с. Запоріжжя Широківського району (в т.ч. експертиза та виготовлення ПКД)</t>
  </si>
  <si>
    <t>Нове будівництво  підвідного водоводу до с. Андріївка та с. Радевичеве Широківського району (в т.ч. експертиза та виготовлення ПКД)</t>
  </si>
  <si>
    <t>Нове будівництво магістрального водогону Південне – Першотравневе Нікопольського району  (у т.ч. експертиза та виготовлення ПКД)</t>
  </si>
  <si>
    <t>Нове будівництво підвідного  водоводу Першотравневе – Дмитрівка – Борисівка  Нікопольського району  (у т.ч. експертиза та виготовлення ПКД)</t>
  </si>
  <si>
    <t>Нове будівництво  магістрального водогону Томаківка – Кисличувате – Преображенка  Томаківського району   (у т.ч. експертиза та виготовлення ПКД)</t>
  </si>
  <si>
    <t>Реконструкція житлового будинку № 118а по вул. Комсомольській в смт Царичанка Царичанського району Дніпропетровської області (в т.ч. експертиза та коригування ПКД)</t>
  </si>
  <si>
    <t>Нове будівництво водогону від ІІ підйому до с. Вищетарасівка Томаківського району (у т.ч. експертиза та виготовлення ПКД)</t>
  </si>
  <si>
    <t>200100</t>
  </si>
  <si>
    <t>0511</t>
  </si>
  <si>
    <t xml:space="preserve">Каналізаційні мережі, смт Юр’ївка - реконструкція (у т.ч. виготовлення та експертиза ПКД) </t>
  </si>
  <si>
    <t>Охорона і раціональне використання земель</t>
  </si>
  <si>
    <t>200200</t>
  </si>
  <si>
    <t>200700</t>
  </si>
  <si>
    <t>0540</t>
  </si>
  <si>
    <t>Інші субвенції</t>
  </si>
  <si>
    <t>250380</t>
  </si>
  <si>
    <t xml:space="preserve">субвенція з обласного бюджету до місцевих бюджетів  на  ремонт та утримання вулиць і доріг комунальної власності у населених пунктах </t>
  </si>
  <si>
    <t>010116</t>
  </si>
  <si>
    <t>0111</t>
  </si>
  <si>
    <t>Код програмної класифікації видатків та кредитуван-ня місцевого бюджету</t>
  </si>
  <si>
    <t>Назва об’єктів відповідно до проектно-кошторисної документації тощо</t>
  </si>
  <si>
    <t>0100000</t>
  </si>
  <si>
    <t>Списано згідно рішення господарського суду по справі №904/2801-16 від 30.05.2016</t>
  </si>
  <si>
    <t>Реконструкція 3-го підйому по вул. Альпова, 3 в м.Нікополь</t>
  </si>
  <si>
    <t>Будівництво водоводу (с.Новоолексіївка) Новоолексіївської сільської ради, (с.Євдокіївка,  с.Мар’ївка, с.Павлівка, с.Леніно, с.Калашники) Жовтневої сільської ради Софіївського району Дніпропетровської області (у т.ч. експертиза та виготовлення ПКД)</t>
  </si>
  <si>
    <t>Реконструкція магістрального водогону від м. Кривий Ріг - с. Веселе Криворізького району ( у т.ч. експертиза та виготовлення ПКД)</t>
  </si>
  <si>
    <t>Реконструкція газової котельні для опалення обۥєктів соціальної сфери с.Широке Криворізького району з встановленням котлів на біомасі</t>
  </si>
  <si>
    <t>Реконструкція автодорожнього мосту на р. Бакаєць по вул. К. Маркса в смт Широке Широківського району (у т.ч. виготовлення ПКД та експертиза)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</si>
  <si>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натериторії зони спостереження</t>
  </si>
  <si>
    <t>Реконструкція системи водопостачання північної частини с. Волоське Дніпропетровського району (в т.ч. експертиза та виготовлення ПКД)</t>
  </si>
  <si>
    <t xml:space="preserve">Реконструкція водопровідних мереж м. Верхньодніпровськ, (в т.ч. коригування  ПКД та експертиза проекту) </t>
  </si>
  <si>
    <t xml:space="preserve">Реконструкція ділянки магістрального водоводу ДМП ВКГ “Дніпро – Західний Донбас” від м.Павлоград до м. Тернівка </t>
  </si>
  <si>
    <t>Реконструкція магістрального водоводу  ДЗД від НС № 5 до балки Свідовок (в т. ч. коригування та експертиза ПКД)</t>
  </si>
  <si>
    <t>Реконструкція водопровідних мереж м.Синельникове (в т. ч. коригування та експертиза ПКД)</t>
  </si>
  <si>
    <t>Реконструкція ділянок магістрального водоводу Макорти - НФС - м.П’ятихатки Дніпропетровської області ( у т.ч. експертиза тапроектно-вишукувальні роботи)</t>
  </si>
  <si>
    <t>Реконструкція Глеюватського дитячого садка  по вул. Кірова, 2а, с. Глеюватка Криворізького району Дніпропетровської області</t>
  </si>
  <si>
    <t>Будівництво та реконструкція спеціалізованих лікарень та інших спеціалізованих закладів,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</si>
  <si>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</si>
  <si>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Будівництво магістрального водопроводу від села Нива-Трудова до села Михайлівка (Апостолівського району) (в т.ч. експертиза та коригування ПКД)</t>
  </si>
  <si>
    <t>Реконструкція каналізаційних мереж с. Кривбас Гейківської сільської ради Криворізького району  (в т.ч. експертиза та виготовлення ПКД)</t>
  </si>
  <si>
    <t>Будівництво пункту відпуску води з системою доочистки для потреб питного водопостачання по вул. Красна с. Любимівка  Дніпропетровського району Дніпропетровської області (в т.ч. експертиза та виготовлення ПКД)</t>
  </si>
  <si>
    <t xml:space="preserve">Реконструкція мереж водопостачання с. Оленівка, Магдалинівського району Дніпропетровської області </t>
  </si>
  <si>
    <t xml:space="preserve">Реконструкція очисних споруд каналізації смт. Царичанка Царичанського району (II черга) (ПВР коригування та експертиза проекту) </t>
  </si>
  <si>
    <t>Нове будівництво водогону смт Томаківка - с. Чумаки Томаківського району (в т.ч. експертиза та коригування ПКД)</t>
  </si>
  <si>
    <t>Нове будівництво магістрального водоводу від смт. Кринички до с.Затишне-Гуляйполе Криничанського району (в т.ч. експертиза та коригування ПКД)</t>
  </si>
  <si>
    <t>Будівництво водогону від смт. Губиниха до с. Хуторо-Губиниха Новомосковського району Дніпропетровської області (в т.ч. ПКД та експертиза проекту)</t>
  </si>
  <si>
    <t>Водопостачання с. Шолохове Нікопольського району Дніпропетровської області  (в т.ч. експертиза та виготовлення ПКД)</t>
  </si>
  <si>
    <t>6600000</t>
  </si>
  <si>
    <t>0117470</t>
  </si>
  <si>
    <t>0117500</t>
  </si>
  <si>
    <t>0118800</t>
  </si>
  <si>
    <t>10</t>
  </si>
  <si>
    <t>1000000</t>
  </si>
  <si>
    <t>1010000</t>
  </si>
  <si>
    <t>1011040</t>
  </si>
  <si>
    <t>1011070</t>
  </si>
  <si>
    <t>1011080</t>
  </si>
  <si>
    <t>1011090</t>
  </si>
  <si>
    <t>1011120</t>
  </si>
  <si>
    <t>1011140</t>
  </si>
  <si>
    <t>1011180</t>
  </si>
  <si>
    <t>1011190</t>
  </si>
  <si>
    <t>1011210</t>
  </si>
  <si>
    <t>1011220</t>
  </si>
  <si>
    <t>Реалізація заходів щодо інвестиційного розвитку території</t>
  </si>
  <si>
    <t>1016310</t>
  </si>
  <si>
    <t>1018800</t>
  </si>
  <si>
    <t>14</t>
  </si>
  <si>
    <t>1400000</t>
  </si>
  <si>
    <t>1410000</t>
  </si>
  <si>
    <t>1411120</t>
  </si>
  <si>
    <t>1411150</t>
  </si>
  <si>
    <t>Підвищення кваліфікації, перепідготовка кадрів іншими закладами післядипломної освіти</t>
  </si>
  <si>
    <t>1412010</t>
  </si>
  <si>
    <t>Багатопрофільна стаціонарна медична допомога населенню</t>
  </si>
  <si>
    <t>1412030</t>
  </si>
  <si>
    <t>Спеціалізована стаціонарна медична допомога населенню</t>
  </si>
  <si>
    <t>1412050</t>
  </si>
  <si>
    <t>Лікарсько-акушерська допомога  вагітним, породіллям та новонародженим</t>
  </si>
  <si>
    <t>1412060</t>
  </si>
  <si>
    <t>Санаторне лікування хворих на туберкульоз</t>
  </si>
  <si>
    <t>1412070</t>
  </si>
  <si>
    <t>Санаторне лікування дітей та підлітків із соматичними захворюваннями (крім туберкульозу)</t>
  </si>
  <si>
    <t>1412100</t>
  </si>
  <si>
    <t>Створення банків крові та її компонентів</t>
  </si>
  <si>
    <t>1412110</t>
  </si>
  <si>
    <t>Надання екстреної та швидкої медичної допомоги населенню</t>
  </si>
  <si>
    <t>1412130</t>
  </si>
  <si>
    <t>Спеціалізована амбулаторно-поліклінічна допомога населенню</t>
  </si>
  <si>
    <t>1412220</t>
  </si>
  <si>
    <t>1414060</t>
  </si>
  <si>
    <t>Бiблiотеки</t>
  </si>
  <si>
    <t>1416310</t>
  </si>
  <si>
    <t>15</t>
  </si>
  <si>
    <t>1500000</t>
  </si>
  <si>
    <t>1510000</t>
  </si>
  <si>
    <t>1513101</t>
  </si>
  <si>
    <t>Підвідний водовід до села Новоселівка Новомосковського району - будівництво (у т.ч. експертиза та коригування ПКД)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</si>
  <si>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</si>
  <si>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</si>
  <si>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</si>
  <si>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1513105</t>
  </si>
  <si>
    <t>Реконструкція площі ім.Леніна в м. Новомосковську (І та ІІ черги будівництва). Корегування (у т.ч. експертиза та виготовлення ПКД)</t>
  </si>
  <si>
    <t>Будівництво набережної по вул.Паланочній від житлового будинку № 69 до вул.Леваневського в м.Новомосковську (у т.ч. експертиза та виготовлення ПКД)</t>
  </si>
  <si>
    <t>Надання реабілітаційних послуг інвалідам та дітям-інвалідам</t>
  </si>
  <si>
    <t>1516310</t>
  </si>
  <si>
    <t>1915100</t>
  </si>
  <si>
    <t>5100*</t>
  </si>
  <si>
    <t>1915060</t>
  </si>
  <si>
    <t>2411120</t>
  </si>
  <si>
    <t>Підготовка кадрів вищими навчальними закладами ІІІ і ІV рівнів акредитації</t>
  </si>
  <si>
    <t>2414020</t>
  </si>
  <si>
    <t>2414030</t>
  </si>
  <si>
    <t>Фiлармонiї, музичнi колективи i ансамблі та iншi мистецькі  заклади та заходи</t>
  </si>
  <si>
    <t>2414060</t>
  </si>
  <si>
    <t>2414070</t>
  </si>
  <si>
    <t>Музеї i виставки</t>
  </si>
  <si>
    <t>2416310</t>
  </si>
  <si>
    <t>4000000</t>
  </si>
  <si>
    <t>4010000</t>
  </si>
  <si>
    <t>4016021</t>
  </si>
  <si>
    <t>Капітальний ремонт житлового фонду</t>
  </si>
  <si>
    <t>4016052</t>
  </si>
  <si>
    <t>4016060</t>
  </si>
  <si>
    <t>100203</t>
  </si>
  <si>
    <t>4016310</t>
  </si>
  <si>
    <t>4016650</t>
  </si>
  <si>
    <t>Утримання та розвиток інфраструктури доріг</t>
  </si>
  <si>
    <t>4017611</t>
  </si>
  <si>
    <t>Охорона і раціональне використання водних ресурсів</t>
  </si>
  <si>
    <t>4017612</t>
  </si>
  <si>
    <t>4017700</t>
  </si>
  <si>
    <t>7700*</t>
  </si>
  <si>
    <t>Інші природоохоронні заходи</t>
  </si>
  <si>
    <t>4018800</t>
  </si>
  <si>
    <t>4200000</t>
  </si>
  <si>
    <t>4210000</t>
  </si>
  <si>
    <t>4200*</t>
  </si>
  <si>
    <t>Іншi культурно-освiтнi заклади та заходи</t>
  </si>
  <si>
    <t>4214200</t>
  </si>
  <si>
    <t>4700000</t>
  </si>
  <si>
    <t>4710000</t>
  </si>
  <si>
    <t>4716310</t>
  </si>
  <si>
    <t>6610000</t>
  </si>
  <si>
    <t>6616662</t>
  </si>
  <si>
    <t>68</t>
  </si>
  <si>
    <t>6800000</t>
  </si>
  <si>
    <t>6810000</t>
  </si>
  <si>
    <t>6817810</t>
  </si>
  <si>
    <t>7810</t>
  </si>
  <si>
    <t>7600000</t>
  </si>
  <si>
    <t>7610000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</si>
  <si>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</si>
  <si>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7618370</t>
  </si>
  <si>
    <t>3100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</si>
  <si>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</si>
  <si>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</si>
  <si>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6020</t>
  </si>
  <si>
    <t>4016020</t>
  </si>
  <si>
    <t>Капітальний ремонт об’єктів житлового господарства</t>
  </si>
  <si>
    <t>6050</t>
  </si>
  <si>
    <t>4016050</t>
  </si>
  <si>
    <t>Фінансова підтримка об’єктів комунального господарства</t>
  </si>
  <si>
    <t>7610</t>
  </si>
  <si>
    <t>4017610</t>
  </si>
  <si>
    <t>Охорона та раціональне використання природних ресурсів</t>
  </si>
  <si>
    <t>6660</t>
  </si>
  <si>
    <t>6616660</t>
  </si>
  <si>
    <t>Зв’язок, телекомунікації та інформатика</t>
  </si>
  <si>
    <t>19</t>
  </si>
  <si>
    <t>1900000</t>
  </si>
  <si>
    <t>1910000</t>
  </si>
  <si>
    <t>24</t>
  </si>
  <si>
    <t>2400000</t>
  </si>
  <si>
    <t>2410000</t>
  </si>
  <si>
    <t>Модернізація центрального опалення м. Марганець</t>
  </si>
  <si>
    <t>Модернізація центрального опалення м. Нікополь</t>
  </si>
  <si>
    <t>180410</t>
  </si>
  <si>
    <t>0411</t>
  </si>
  <si>
    <t>субвенція з обласного бюджету до місцевих бюджетів на виконання доручень виборців депутатами обласної ради у 2016 році</t>
  </si>
  <si>
    <t>76</t>
  </si>
  <si>
    <t>Департамент фінансів Дніпропетровської обласної державної адміністрації</t>
  </si>
  <si>
    <t>250344</t>
  </si>
  <si>
    <t>Будівництво розвідних водопровідних мереж с. Бикове Криничанського району</t>
  </si>
  <si>
    <t>42</t>
  </si>
  <si>
    <t xml:space="preserve">Управління протокольних та масових заходів облдержадміністрації </t>
  </si>
  <si>
    <t>110502</t>
  </si>
  <si>
    <t xml:space="preserve">Реконструкція вулиці Центральної та площі ім. І.Сірка в м. Орджонікідзе Дніпропетровської області </t>
  </si>
  <si>
    <t>0829</t>
  </si>
  <si>
    <t>130112</t>
  </si>
  <si>
    <t>Інші видатки</t>
  </si>
  <si>
    <t>080203</t>
  </si>
  <si>
    <t>0733</t>
  </si>
  <si>
    <t xml:space="preserve">Загальний обсяг фінансування будівництва </t>
  </si>
  <si>
    <t xml:space="preserve">Разом видатків на поточний рік </t>
  </si>
  <si>
    <t>150101</t>
  </si>
  <si>
    <t>0490</t>
  </si>
  <si>
    <t>у тому числі:</t>
  </si>
  <si>
    <t>070702</t>
  </si>
  <si>
    <t>Департамент освіти і науки Дніпропетровської обласної державної адміністрації</t>
  </si>
  <si>
    <t>070401</t>
  </si>
  <si>
    <t>070601</t>
  </si>
  <si>
    <t>070701</t>
  </si>
  <si>
    <t>070802</t>
  </si>
  <si>
    <t>070803</t>
  </si>
  <si>
    <t>070804</t>
  </si>
  <si>
    <t>Департамент житлово-комунального господарства та будівництва Дніпропетровської обласної державної адміністрації</t>
  </si>
  <si>
    <t>0610</t>
  </si>
  <si>
    <t>0620</t>
  </si>
  <si>
    <t>080400</t>
  </si>
  <si>
    <t>081002</t>
  </si>
  <si>
    <t>субвенція з обласного бюджету до місцевих бюджетів на поповнення бібліотечних фондів шкільних бібліотек</t>
  </si>
  <si>
    <t>Департамент соціального захисту населення Дніпропетровської обласної державної адміністрації</t>
  </si>
  <si>
    <t>090601</t>
  </si>
  <si>
    <t>090901</t>
  </si>
  <si>
    <t>091206</t>
  </si>
  <si>
    <t>Театри</t>
  </si>
  <si>
    <t>Реконструкція міського парку ім. Б.Мозолевського в м.Орджонікідзе Дніпропетровської області (в т.ч. експертиза та виготовлення ПКД)</t>
  </si>
  <si>
    <t>Код відомчої/ тимчасової класифікації видатків та кредитування місцевого бюджету</t>
  </si>
  <si>
    <t>01</t>
  </si>
  <si>
    <t>0110000</t>
  </si>
  <si>
    <t>0110170</t>
  </si>
  <si>
    <t>Реконструкція блоку фільтрів та відстойників на насосно-фільтрувальній станції МКП “Орджонікідзевське ВУВКГ” (в т.ч. експертиза та виготовлення ПКД)</t>
  </si>
  <si>
    <t>Реконструкція теплових мереж з влаштуванням твердопаливної теплогенераторної для ДПТНЗ “Орджонікідзевське ПТУ” м. Орджонікідзе, Дніпропетровської, області вул. Л.Чайкіної, 17</t>
  </si>
  <si>
    <t>Усього видатків по обласному бюджету</t>
  </si>
  <si>
    <t>Обласна рада</t>
  </si>
  <si>
    <t>0990</t>
  </si>
  <si>
    <t>0950</t>
  </si>
  <si>
    <t>0960</t>
  </si>
  <si>
    <t>0941</t>
  </si>
  <si>
    <t>0810</t>
  </si>
  <si>
    <t>0731</t>
  </si>
  <si>
    <t>0732</t>
  </si>
  <si>
    <t>0734</t>
  </si>
  <si>
    <t>0724</t>
  </si>
  <si>
    <t>0722</t>
  </si>
  <si>
    <t>Будівництво автомобільної дороги по вул. Південна, м. Вільногірськ, Дніпропетровської області  (у т.ч. виготовлення ПКД та експертиза)</t>
  </si>
  <si>
    <t>Реконструкція вул. Дзержинського в м. Павлоград (у тому числі виготовлення ПКД та експертиза)</t>
  </si>
  <si>
    <t>0763</t>
  </si>
  <si>
    <t>0824</t>
  </si>
  <si>
    <t>1010</t>
  </si>
  <si>
    <t>1020</t>
  </si>
  <si>
    <t>0180</t>
  </si>
  <si>
    <t>0821</t>
  </si>
  <si>
    <t>0822</t>
  </si>
  <si>
    <t>Капітальні видатки</t>
  </si>
  <si>
    <t>47</t>
  </si>
  <si>
    <t>110102</t>
  </si>
  <si>
    <t>Департамент охорони здоров’я Дніпропетровської обласної державної адміністрації</t>
  </si>
  <si>
    <t>080101</t>
  </si>
  <si>
    <t>080201</t>
  </si>
  <si>
    <t>080204</t>
  </si>
  <si>
    <t>080205</t>
  </si>
  <si>
    <t>080209</t>
  </si>
  <si>
    <t>170901</t>
  </si>
  <si>
    <t>Забезпечення підготовки спортсменів вищих категорій школами вищої спортивної майстерності</t>
  </si>
  <si>
    <t>40</t>
  </si>
  <si>
    <t>0456</t>
  </si>
  <si>
    <t>Управління цивільного захистуДніпропетровської обласної державної адміністрації</t>
  </si>
  <si>
    <t>0460</t>
  </si>
  <si>
    <t>66</t>
  </si>
  <si>
    <t>Управління інформаційних технологій та електронного урядування Дніпропетровської обласної державної адміністрації</t>
  </si>
  <si>
    <t>Національна програма інформатизації</t>
  </si>
  <si>
    <t>0320</t>
  </si>
  <si>
    <t>Видатки на запобігання та ліквідацію надзвичайних ситуацій та наслідків стихійного лиха</t>
  </si>
  <si>
    <t>грн</t>
  </si>
  <si>
    <t>Управління культури, національностей і релігій Дніпропетровської обласної державної адміністрації</t>
  </si>
  <si>
    <t>Нове будівництво водогону питної води населених пунктів Божедарівської селищної ради, Криничанського району, Дніпропетровської області (в т.ч. експертиза та виготовлення ПКД)</t>
  </si>
  <si>
    <t>1513110</t>
  </si>
  <si>
    <t>1513111</t>
  </si>
  <si>
    <t>3101</t>
  </si>
  <si>
    <t>3102</t>
  </si>
  <si>
    <t>3110</t>
  </si>
  <si>
    <t>3111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</si>
  <si>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</si>
  <si>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</si>
  <si>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1513220</t>
  </si>
  <si>
    <t>3220</t>
  </si>
  <si>
    <t>Забезпечення обробки інформації з нарахування та виплати допомог і компенсацій</t>
  </si>
  <si>
    <t>м.Вільногірськ</t>
  </si>
  <si>
    <t>Реконструкція вул. Дзержинського в м. Павлоград (у т.ч. ПКД та експертиза)</t>
  </si>
  <si>
    <t>Реконструкція парка ім. Федора Мершовцева м. Кривий Ріг ( ІІ черга) (у т.ч. ПКД та експертиза)</t>
  </si>
  <si>
    <t>м.Покров</t>
  </si>
  <si>
    <t>Реконструкція Дендропарка міста Покров (у т.ч. ПКД та експертиза)</t>
  </si>
  <si>
    <t>Реконструкція парка ім. Гірників міста Покров (у т.ч. ПКД та експертиза)</t>
  </si>
  <si>
    <t>Будівництво паркової зони по вул. Гагаріна в смт Солоне Дніпропетровської області (у т. ч. ПКД та експертиза)</t>
  </si>
  <si>
    <t>Реконструкція паркової зони смт Томаківка, Томаківського району, Дніпропетровської області ( у т. числі ПКД та експертиза)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</si>
  <si>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 в т. ч. ПКД та експертиза)</t>
  </si>
  <si>
    <t>Нове будівництво водогону від ІІ підйому до с. Вищетарасівка Томаківського району  (у т.ч. експертиза та ПКД)</t>
  </si>
  <si>
    <t xml:space="preserve">Нове будівництво  магістрального водогону Томаківка – Кисличувате – Преображенка  Томаківського району   (у т.ч. ПКД та експертиза) </t>
  </si>
  <si>
    <t>Реконструкція вулиці Центральної та площі ім. І.Сірка в м. Орджонікідзе Дніпропетровської області (у тому числі виготовлення ПКД та експертиза)</t>
  </si>
  <si>
    <t xml:space="preserve">Усього видатків на завершення будівництва об’єктів на майбутні роки </t>
  </si>
  <si>
    <t>Інші заходи, пов’язані з економічною діяльністю</t>
  </si>
  <si>
    <t>Технічне переоснащення електромереж  будівлі відділення новонароджених  КЗ„Дніпропетровська обласна клінічна лікарня ім. І.І. Мечникова„ для можливості роботи від автономного джерела живлення, розташованої за адресою: м. Дніпропетровськ, пл. Жовтнева, 14</t>
  </si>
  <si>
    <t>Розробка проектно-кошторисної документації з влаштування індивідуального опалення  КЗ „Нікопольська станція швидкої медичної допомоги„ДОР„</t>
  </si>
  <si>
    <t>Реконструкція вузла обліку газу КЗ „Новомосковська станція швидкої медичної допомоги„ ДОР„</t>
  </si>
  <si>
    <t>Розробка ПКД по обєкту „Реконструкція суміщеного покритття мякої покрівлі шляхом влаштування горищного скатного покриття з металочерепичною покрівлею дитячого відділення за адресою: м.Кривий Ріг, вул. Кемерівська,35„</t>
  </si>
  <si>
    <t>„Реконструкція вузла обліку газу - КЗ „Зеленопільський психоневрологічний інтернат„ Дніпропетровської обласної Ради„ за адресою: вул.Південна, 46А с.Зелене Поле, з заміною вузла обліку газу„</t>
  </si>
  <si>
    <t xml:space="preserve">Протиаварійні роботи підсилення фундаменту (реставрація) будівлі  ОКПКДніпропетровський академічний театр російської драми ім.М.Горького„ м. Дніпро, пр-т Дмитра Яворницького, 97 </t>
  </si>
  <si>
    <t xml:space="preserve">Реконструкція водоводів №2, №3 комунального підприємства Дніпропетровської обласної ради „Аульський водовід„ ПК-325 </t>
  </si>
  <si>
    <t>Підключення Межівського водозабору до водогону „Балка Широка смт Просяна - будівництво„ (у т.ч. експертиза та виготовлення ПКД)</t>
  </si>
  <si>
    <t>Реконструкція головного корпусу  „ДОККЛПО „Фтизіатрія„  вул. Бехтєрєва, 12  м. Дніпропетровськ, у т.ч. ПКД</t>
  </si>
  <si>
    <t>Будівництво спортивної зали з плавальним басейном та облаштуванням теплого переходу в КЗ „НСЗШ № 21„ за адресою м. Нікополь, вул. Гагаріна, 161 (у т.ч.ПКД)</t>
  </si>
  <si>
    <t>Капітальний ремонт опалення в будівлі КЗ Юр’ївський ДНЗ „Пролісок„ (ясла-садок) за адресою: смт. Юр’ївка, вул. Центральна, 126А, Юр’ївського району Дніпропетровської області (у т.ч.ПКД)</t>
  </si>
  <si>
    <t>Реконструкція комерційного вузла обліку газа Комунальний заклад освіти „Криворізький багатопрофільний навчально-реабілітаційний центр „Натхнення” Дніпропетровської обласної ради” за адресою: вул. Кропивницького, 13, м. Кривий Ріг Дніпропетровська область</t>
  </si>
  <si>
    <t xml:space="preserve">Реконструкція підвального приміщення під електричну модульну установку на основі електродних котлів (у тому числі, виготовлення проектно-кошторисної документації) КЗО „Нiкопольський навчально-реабілітаційний центр „Ніка” ДОР” </t>
  </si>
  <si>
    <t>Реконструкція газової котельні КЗО „Павлоградський навчально-реабілітаційний центр” ДОР” по вул.  Дніпровська, 573 у м. Павлограді (впровадження енергозберігаючих технологій)  з улаштуванням  електричних модульних установок на основі електродних котлів)</t>
  </si>
  <si>
    <t>Реконструкція  м’якої покрівлі під дахову Комунальний заклад освіти „Навчально-реабілітаційний центр „Горлиця” Дніпропетровської обласної ради” за адресою: вул. Памірська, 11, м. Дніпро</t>
  </si>
  <si>
    <t>Розробка ПКД з технічного переоснащення електромереж будівлі урологічного корпусу КЗ „Дніпропетровська  обласна  клінічна лікарня ім. І.І. Мечникова”  для роботи від автономного джерела електропостачання</t>
  </si>
  <si>
    <t>Резервне електропостачання технологічних приміщень з підключенням автономних дизельних електростанцій за адресою: вул. Герасименко, 94, с. Новотроїцьке, Новомосковського району. (Реконструкція) для КЗ „Дніпропетровська обласна фізіотерапевтична лікарня „Солоний лиман”</t>
  </si>
  <si>
    <t>Розробка ПКД з реконструкції котельні КЗ „Дніпропетровський  протитуберкульозний диспансер” ДОР” по вул. Яхненківська, 39 (заміна природного газу на альтернативне паливо)</t>
  </si>
  <si>
    <t xml:space="preserve">Реконструкція вузла обліку газу КЗ „Новомиколаївська туберкульозна лікарня” ДОР” </t>
  </si>
  <si>
    <t>Реконструкція вузла обліку газу КЗ „Христофорівський протитуберкульозний санаторій для дорослих” ДОР”</t>
  </si>
  <si>
    <t>Розробка ПКД з реконструкції приміщення під соляну кімнату КЗ „Криворізький дитячий санаторій” ДОР”</t>
  </si>
  <si>
    <t>Проектування та реконструкція комп’ ютерної мережі КЗ „Дніпропетровський обласний перинатальний центр зі стаціонаром„ Дніпропетровської обласної ради„ (блок А, блок Б), по вул. Космічна, 17 в м. Дніпро зі зміною та модернізацією технологічного обладнання</t>
  </si>
  <si>
    <t>м.Кам’ янське</t>
  </si>
  <si>
    <t>Юр’ ївський район</t>
  </si>
  <si>
    <t>Реконструкція сходів під облаштування до потреб осіб з обмеженими фізичними можливостями КЗ „Нікопольська станція переливання крові” ДОР”</t>
  </si>
  <si>
    <t xml:space="preserve">Реконструкція вузла обліку газу КЗ „Новомосковська СШМД” ДОР </t>
  </si>
  <si>
    <t>Реконструкція майстерні в житловий корпус № 5 у КЗ „Васильківський психоневрологічний будинок-інтернат” Дніпропетровської обласної ради”</t>
  </si>
  <si>
    <t>Реконструкція  житлового корпусу № 1 КЗ „Зеленопільський психоневрологічний інтернат” ДОР” за адресою: с. Зелене Поле Криворізького району, вул. Південна, 46А</t>
  </si>
  <si>
    <t>Реконструкція амбулаторії КЗ „Зеленопільський психоневрологічний інтернат” ДОР” за адресою: с. Зелене Поле Криворізького району, вул. Південна, 46А</t>
  </si>
  <si>
    <t>Реконструкція банно-прального комбінату КЗ „Стародобровольський психоневрологічний інтернат” ДОР” в с. Стародобровільське, Широківського району, Дніпропетровської області.</t>
  </si>
  <si>
    <t>Реконструкція  котельні КЗ „Стародобровольський психоневрологічний інтернат” ДОР” в с.Стародобровільське, Широківського району, Дніпропетровської області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</si>
  <si>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</si>
  <si>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 xml:space="preserve">Реставрація фасадів пам’ятки архітектури національного значення, ОКПК „Дніпропетровський академічний театр російської драми ім. М.Горького” за адресою: м. Дніпропетровськ, пр. Карла Маркса, 97 </t>
  </si>
  <si>
    <t>Реставрація предметного плану та полотна Діорами за адремою пр. Дмитра Яворницького, 16</t>
  </si>
  <si>
    <t>Будівництво міського парку по вул Центральна в м. Вільногірськ Дніпропетровської області (у т.ч. експертиза та виготовлення ПКД)</t>
  </si>
  <si>
    <t>Реконструкція зони відпочинку  в районі вулиці Бульварної м. Марганець Дніпропетровської області (в т.ч. експертиза та виготовлення ПКД)</t>
  </si>
  <si>
    <t>Реконструкція парку Перемоги в м. Нікополь Дніпропетровської області  (у т.ч. ПКД та експертиза)</t>
  </si>
  <si>
    <t>Реконструкція площі Героїв у м. Новомосковську (I та II черги будівництва) (у т. ч. ПКД та експертиза)</t>
  </si>
  <si>
    <t>Реконструкція міського парку ім. Б. Мозолевського м. Орджонікідзе Дніпропетровської області (у т.ч. ПКД та експертиза)</t>
  </si>
  <si>
    <t>Реконструкція водоводів № 2, № 3 комунального підприємства Дніпропетровської обласної ради „Аульський водовід”, ПК-325</t>
  </si>
  <si>
    <t>Реконструкція 3-го підйому по вул. Альпова, 3 в м. Нікополь (у т.ч. ПКД та експертиза)</t>
  </si>
  <si>
    <t>Реконструкція блоку фільтрів та відстойників на насосно-фільтрувальній станції МКП „Орджонікідзевське ВУВКГ” (в т.ч. ПКД та експертиза)</t>
  </si>
  <si>
    <t>Реконструкція водопровідних мереж м. Синельникове (в т. ч. коригування та експертиза ПКД)</t>
  </si>
  <si>
    <t xml:space="preserve">Реконструкція ділянки магістрального водоводу ДМП ВКГ „Дніпро – Західний Донбас” від м. Павлоград до м. Тернівка </t>
  </si>
  <si>
    <t xml:space="preserve">Будівництво системи водопостачання об’єднаних громад сіл Новомиколаївка, Сурсько-Литовське, Сурсько-Клевцеве та Зелений Гай  Дніпропетровського району Дніпропетровської області </t>
  </si>
  <si>
    <t>Реконструкція пішохідного мосту через річку Вовча з  вул. Соборної на парк 1-го Травня у м. Павлограді Дніпропетровської області (у т.ч. ПКД та експертиза)</t>
  </si>
  <si>
    <t>Реконструкція насосної станції № 2 з ремонтом будівлі та заміною електротехнічного устаткування на території Любимівської сільської ради  Дніпропетровського району ( в т. ч. ПКД та експертиза)</t>
  </si>
  <si>
    <t>Нове будівництво водогону питної води населених пунктів Божедарівської селищної ради Криничанського району Дніпропетровської області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</si>
  <si>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</si>
  <si>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( в т. ч. ПКД та експертиза)</t>
  </si>
  <si>
    <t>Реконструкція котельні № 9 та теплових мереж  дочірнього підприємства „Петриківкатеплоенерго”  комунального підприємства „Дніпротеплоенерго” Дніпропетровської обласної ради” по вул. Кірова, 78А, с. Іванівка Петриківського району</t>
  </si>
  <si>
    <t>Реконструкція житлового будинку № 118а по вул. Комсомольській в смт Царичанка Царичанського району Дніпропетровської області ( у т. ч. ПКД та експертиза)</t>
  </si>
  <si>
    <t>Будівництву підвідного водопроводу с. Радушне – смт Широке Широківського району Дніпропетровської області (у т.ч. експертиза та виготовлення ПКД)</t>
  </si>
  <si>
    <t>Комплексна термомодернізація будівлі КЗ „Дніпропетровська міська дитяча клінічна лікарня № 1– Дніпропетровської обласної ради” у м. Дніпро – реконструкція ( у т. ч. ПКД та експертиза)</t>
  </si>
  <si>
    <t>Реконструкція системи гарячого водопостачання та опалення з встаносленням геліосистеми в КЗ „Любимівська середня загальноосвітня школа”  в с. Любимівка  Дніпропетровського району ( у т. ч. ПКД та експертиза)</t>
  </si>
  <si>
    <t>Реконструкція будівлі КЗ „Дніпропетровська обласна клінічна офтальмологічна лікарня” в комплексі забудови пл.Жовтнева, 14, м. Дніпропетровськ  (І черга)</t>
  </si>
  <si>
    <t>Коригування проекту „Реконструкція м`якої покрівлі під шатровий дах із металочерепиці з утепленням фасадів корпусів КЗ „Дніпропетровська міська багатопрофільна клінічна лікарня №4” ДОР” під „Реконструкція частини м’ 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 4” ДОР”, у т.ч. ПКД</t>
  </si>
  <si>
    <t>Проект реконструкції з реставрацією фасадів будівлі КЗ  „Обласний клінічний центр медико-соціальної експертизи” ДОР, площа Жовтнева, 14, м. Дніпропетровськ (протиаварійні роботи)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</si>
  <si>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 проф. М.Ф. Руднєва” ДОР по проспекту Пушкіна, 26 у м. Дніпропетровську. Коригування</t>
  </si>
  <si>
    <t>Реконструкція стадіону „Трудові резерви”, м. Дніпропетровськ. Благоустрій території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</si>
  <si>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</si>
  <si>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</si>
  <si>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 (у т.ч. ПКД)</t>
  </si>
  <si>
    <t xml:space="preserve">Реконструкція стадіону „Трудові резерви”, м. Дніпропетровськ. Перспективний план  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</si>
  <si>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 Дніпропетровської обласної ради” вул. Героїв Сталінграда, 29а</t>
  </si>
  <si>
    <t>Реконструкція головного корпусу блок № 2 (сходово-ліфтовий вузол) з переходом до блоку № 6 КЗ ДОДКЛ по вул. Космічній, 13, м. Дніпропетровськ</t>
  </si>
  <si>
    <t>Реконструкція головного корпусу (блок № 3) частковими переплануваннями блоків № 2 та № 1 КЗОЗ  ДОДКЛ по вул. Космічній, 13, м. Дніпропетровськ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</si>
  <si>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</t>
  </si>
  <si>
    <t>Реконструкція плавального басейну КЗО „Загальноосвітня санаторна школа-інтернат № 3” ДОР по вул. Прапорна, 25, м. Дніпропетровськ</t>
  </si>
  <si>
    <t xml:space="preserve">Капітальний ремонт покрівлі Діорами КЗК „Дніпропетровський національний історичний музей імені Д.І. Яворницького” ДОР по просп. Дмитра Яворницького, 16 у місті  Дніпро </t>
  </si>
  <si>
    <t>Реконструкція нежитлових приміщень КЗ „ДЦПМСД № 9” під амбулаторію сімейної медицини № 11 за адресою: вул. Осіння, 13а  м. Дніпропетровськ. Коригування</t>
  </si>
  <si>
    <t>Капітальний ремонт амбулаторії № 6 КЗ „ДЦПМСД № 7” по  вул. Амбулаторна, 1, м. Дніпропетровськ„</t>
  </si>
  <si>
    <t>Реконструкція акушерського відділення патології вагітних під центр екстрагенітальної патології вагітних КЗ „Дніпропетровська обласна клінічна лікарня  ім. І.І. Мечникова” ( у т.ч. ПКД)</t>
  </si>
  <si>
    <t>Реконструкція будівлі стаціонару та поліклініки комунального закладу „Клінічний онкологічний диспансер” ДОР по вул. Космічній, 21 у м. Дніпропетровську. (Покрівля, фасади, заповнення віконних та дверних прорізів, благоустрій)</t>
  </si>
  <si>
    <t>Дитячий сад-ясла на 220 місць на ж/м Лівобережний-3 у м. Дніпропетровськ – будівництво</t>
  </si>
  <si>
    <t>Будівництво нової 2-х трансформаторної підстанції 6/0,4 кВ з мережами 6 кВ  по вул. Свердлова у м. Дніпропетровську, у т.ч. ПКД</t>
  </si>
  <si>
    <t>Реконструкція будівлі басейну СЗШ  № 44 за адресою: вул. Інтернаціоналістів, 7А у м.Дніпродзержинську. Коригування</t>
  </si>
  <si>
    <t>Будівництво стадіону КЗ „Дитячо-юнацька футбольна школа „Надія” Кам’янської міської ради</t>
  </si>
  <si>
    <t>м. Кривий Ріг</t>
  </si>
  <si>
    <t>м. Жовті Води</t>
  </si>
  <si>
    <t>Приміщення під амбулаторію № 7 „Центру первинної медико-санітарної допомоги № 3” за адресою: мкр 7 Зарічний, 9а, м. Кривий Ріг - реконструкція</t>
  </si>
  <si>
    <t xml:space="preserve">Реконструкція приміщень під амбулаторію „Центру первинної медико-санітарної допомоги № 4” по вул. Павлика Морозова, 15 в м. Кривий Ріг Дніпропетровської області 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</si>
  <si>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</t>
  </si>
  <si>
    <t xml:space="preserve">Реконструкція приміщень під 3 (№ 1, № 4, № 5) амбулаторії „Центру первинної медико-санітарної допомоги № 3” по вул. Тухачевського, 33а в м. Кривий Ріг Дніпропетровської області </t>
  </si>
  <si>
    <t>Реконструкція КЗ ДНЗ № 20 „Буратино” за адресою: м. Марганець, вул. Східний квартал, 12а (у т.ч. ПКД)</t>
  </si>
  <si>
    <t>Реконструкція будівлі амбулаторії № 2 КЗ „Марганецький центр первинної медико-санітарної допомоги” ДОР” по вул.Фабрична,1 у м. Марганець (у т.ч. ПКД)</t>
  </si>
  <si>
    <t>Будівництво спортивно-оздоровчого комплексу на території парку Перемоги в м.Нікополь по вул. Херсонська, у т.ч. ПКД</t>
  </si>
  <si>
    <t>Реконструкція 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</t>
  </si>
  <si>
    <t>Будівництво КДНЗ санаторного типу „Дивограй” за адресою: м. Нікополь, перехрестя вул. Преображенського та вул. Електрометалургів (у т.ч. ПКД)</t>
  </si>
  <si>
    <t>Будівництво КДНЗ санаторного типу „Світанок” за адресою: м. Нікополь, перехрестя вул. Першотравнева та вул. Гродненська (у т.ч. ПКД)</t>
  </si>
  <si>
    <t>м. Новомосковськ</t>
  </si>
  <si>
    <t>Реконструкція дошкільного навчального закладу „Чебурашка” з улаштуванням автономної котельні по вул.Велика Ковалівка, 14 в м. Новомосковську  (коригування)</t>
  </si>
  <si>
    <t>Троїцький собор в м. Новомосковську – реставрація. Коригування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</si>
  <si>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</t>
  </si>
  <si>
    <t>м.  Павлоград</t>
  </si>
  <si>
    <t>м. Покров</t>
  </si>
  <si>
    <t>Реконструкція комунального закладу Верхівцевський НВК „Середня загальноосвітня школа № 1 – дошкільний навчальний заклад” Верхньодніпровської районної ради (у т.ч. ПКД)</t>
  </si>
  <si>
    <t>Реконструкція спортивної  зали КЗ „Верхівцевська СЗШ № 2 І – ІІІ ст.” за адресою: вул. Зелена, 3, м. Верхівцево Верхньодніпровського району Дніпропетровської області</t>
  </si>
  <si>
    <t>Спортивно-оздоровчий комплекс в сел. Ювілейне Дніпропетровського району Дніпропетровської області – будівництво</t>
  </si>
  <si>
    <t>Реконструкція Комунального дитячого закладу оздоровлення та відпочинку Дніпровського району „Ювілейний” (у т.ч. ПКД)</t>
  </si>
  <si>
    <t xml:space="preserve">Реконструкція будівлі дитячого садка з улаштуванням автономної котельні за адресою вул. Народна, 9а, с. Горького </t>
  </si>
  <si>
    <t>Капітальний ремонт дошкільного навчального закладу „Вишенька” в с. Затишне Криничанського району Дніпропетровської області</t>
  </si>
  <si>
    <t>Капітальний ремонт будівлі та благоустрою  Комунального закладу освіти „Дошкільний навчальний заклад (ясла-садок) загального розвитку „Сонечко” Казначеївської сільської ради за адресою: вул. Назаренка, 149, с. Казначеївка  Магдалинівського району  Дніпропетровської області</t>
  </si>
  <si>
    <t>Реконструкція лівого крила школи с. Котовка Магдалинівського району Дніпропетровської області</t>
  </si>
  <si>
    <t xml:space="preserve">Реконструкція нежитлової будівлі під багатофункціональну будівлю громадського призначення, розташованої в селі Гупалівка Магдалинівського району Дніпропетровської області по вул. Леніна будинок № 40А, 40А/1 </t>
  </si>
  <si>
    <t>Капітальний ремонт будівлі і зовнішніх мереж КЗ „Магдалинівський районний будинок культури” МРР за адресою: вул.Центральна, 61, смт Магдалинівка Магдалинівського району Дніпропетровської області</t>
  </si>
  <si>
    <t xml:space="preserve">Реконструкція спортивного комплексу по вул. Будьонного в смт Межова Дніпропетровської області. Коригування </t>
  </si>
  <si>
    <t>Школа № 2 смт Межова Дніпропетровської області – реконструкція (у т.ч. ПКД)</t>
  </si>
  <si>
    <t xml:space="preserve">Реконструкція  топочної будинку культури для теплопостачання дитячого садку і сільської ради с. Чкалове Нікопольського району Дніпропетровської області. Коригування </t>
  </si>
  <si>
    <t>Добудова корпусу  КЗ „Дніпропетровська обласна фізіотерапевтична лікарня „Солоний лиман” (виготовлення ПКД)</t>
  </si>
  <si>
    <t>Реконструкія Миколаївської ЗОШ І – ІІІ ступенів під навчально-виховний комплекс „ Загальноосвітній навчальний заклад-дошкільний заклад” Новомосковького району (у т.ч. ПКД)</t>
  </si>
  <si>
    <t>Реконструкція будівлі на території ЗОШ № 1 під КЗ дошкільний навчально-виховний комплекс № 1 „Загальноосвітній навчальний заклад – дошкільний навчальний заклад Новомосковської районної ради Дніпропетровської області” за адресою: вул. Українська, 217,  с. Знаменівка, Новомосковський район, Дніпропетровська область (у т.ч. ПКД)</t>
  </si>
  <si>
    <t>Реконструкція будівлі дитячого садка „Сонечко” по вул. Миру, 32, с. Голубівка Новомосковського району Дніпропетровської області</t>
  </si>
  <si>
    <t xml:space="preserve">Реконструкція дитячого садка № 2 „Теремок” по вул. Шкільна, 14 в с. Богданівка Павлоградського району Дніпропетровської області. Коригування </t>
  </si>
  <si>
    <t>Прибудова на одну групу Єлизаветівського дошкільного навчального закладу за адресою: вул. Комінтерна, 5 в с. Єлизаветівка Петриківського району”, у т.ч. ПКД</t>
  </si>
  <si>
    <t>Реконструкція будівлі по вул. Жовтнева, 125 в смт Петропавлівка під житловий будинок з виділенням соціального житла</t>
  </si>
  <si>
    <t>Позашкільний навчальний заклад Комунальний заклад „Покровська дитячо-юнацька спортивна школа” Покровськоїрайонної ради Дніпроптеровської області (влаштування модульної котельні, капітальний ремонт системи опалення, вентиляції, водозабезпечення та утеплення), в т.ч. ПКД</t>
  </si>
  <si>
    <t xml:space="preserve">Завершення будівництва багатоквартирного житлового будинку по вул. Леніна, 143А, смт Покровське Покровського району Дніпропетровської області. Коригування </t>
  </si>
  <si>
    <t xml:space="preserve">Будівництво ДНЗ по вул. Центральна, 10а, смт Іларіонове Синельниківського р-ну </t>
  </si>
  <si>
    <t>Добудова 3-х п’ятиповерхових секцій будинку під соціальне житло по вул. Нова та вул. Шатрова в м. П’ятихатки Дніпропетровської області, у т.ч. ПКД</t>
  </si>
  <si>
    <t>Реконструкція будівлі ДНЗ ясла-садок „Малятко” в смт Новопокровка Солонянського району (у т.ч. ПКД)</t>
  </si>
  <si>
    <t>Капітальний ремонт приміщення будинку культури Виводівської територіальної громади Томаківського району  під ЦНАП (у т.ч. ПКД)</t>
  </si>
  <si>
    <t xml:space="preserve">Реконструкція і облаштування частини приміщень Томаківської  ЗОШ I – III ступенів № 1 під навчально-виховний комплекс по вул. Ватутіна, 7 в смт Томаківка </t>
  </si>
  <si>
    <t>Капітальний ремонт ДНЗ „Казка” в смт Томаківка, вул. Пушкіна, 24 Томаківського району (у т.ч. ПКД)</t>
  </si>
  <si>
    <t>Молодіжнянський навчально-виховний комплекс „Загальноосвітній навчальний заклад І – ІІІ ступенів – дошкільний навчальний заклад” Царичанського району – реконструкція, сел. Молодіжне, вул. Леніна, 26 (у т.ч. ПКД)</t>
  </si>
  <si>
    <t>Реконструкція стадіону „Діброва” в смт Царичанка Царичанського району, в т.ч. ПКД</t>
  </si>
  <si>
    <t xml:space="preserve">Реконструкція 12-ти квартирного житлового будинку в с. Вербуватівка Юр’ївського району Дніпропетровської області. Коригування </t>
  </si>
  <si>
    <t>Реконструкція стадіону в смт Юр’ївка, в т.ч. ПКД</t>
  </si>
  <si>
    <t>Капітальний ремонт будівлі КЗ Юр’ївський ДНЗ „Пролісок” (ясла-садок) за адресою: смт. Юр’ївка, вул. Центральна, 126А, Юр’ївського району Дніпропетровської області (у т.ч.ПКД)</t>
  </si>
  <si>
    <t>Реконструкція м’якої покрівлі під шатровий дах з утеплення фасадів головного корпусу КЗ „Дитячий санаторій № 1”  ДОР” (у т.ч.ПКД)</t>
  </si>
  <si>
    <t>Реконструкція даху головного  корпусу КЗ „Криворізький протитуберкульозний диспансер № 2” ДОР” по вул. Кемерівська, 35, м. Кривий Ріг</t>
  </si>
  <si>
    <t>С. ОЛІЙНИК</t>
  </si>
  <si>
    <t xml:space="preserve">Додаток  6
</t>
  </si>
  <si>
    <t>Реконструкція забору лікувальних грязей із озера Солоний лиман для 
КЗ „Дніпропетровська обласна фізіотерапевтична лікарня „Солоний лиман”</t>
  </si>
  <si>
    <t>Реконструкція системи киснепостачання корпусу стаціонару та поліклініки
КЗ „Клінічний онкологічний диспансер” Дніпропетровської обласної  ради м. Дніпро, вул. Космічна, 21</t>
  </si>
  <si>
    <t>Реконструкція комплексу будівель КЗ „Дитячий психоневрологічний санаторій 
№ 4” ДОР по вул. Батумській, 62 в м. Дніпро Блок „Б”, „В” з надбудовою 3-х поверхів</t>
  </si>
  <si>
    <t>Розробка ПКД з реконструкції аварійної будівлі головного корпусу Кам’янської філії КЗ „Дніпропетровська обласна станція переливання крові” за адресою 
м. Кам’янське, вул. Інститутська, 6</t>
  </si>
  <si>
    <t>Розробка ПКД з реконструкції гаражних боксів з влаштування нормативного теплопостачання КЗ „Нікопольська станція швидкої медичної допомоги” ДОР”, 
вул. Електрометалургів, буд.27</t>
  </si>
  <si>
    <t>Реконструкція гуртожитку на 100 місць під спальний корпус 
КЗ „Стародобровольський психоневрологічний інтернат” ДОР” по вул. Степовій, 1 с. Стародобровольск Широковського р-ну Дніпропетровської обл.</t>
  </si>
  <si>
    <t>Реконструкція ценральної площі смт Червоногригорівка Нікопольського району   
(у т. ч. ПКД та експертиза)</t>
  </si>
  <si>
    <t>Реконструкція водогонів м. Верхівцеве (водопостачання північної сторони міста) 
(у т.ч. ПКД та експертиза)</t>
  </si>
  <si>
    <t>Реконструкція насосної станції № 1 для водопостачання с. Любимівка на території Любимівської сільської ради  Дніпропетровського району (в т.ч. ПКД та експертиза)</t>
  </si>
  <si>
    <t>Реконструкція насосної станції № 2 з заміною технологічного устаткування на території Любимівської сільської ради  Дніпропетровського району (в т. ч. ПКД та експертиза)</t>
  </si>
  <si>
    <t>Реконструкція насосної станції № 3  та ділянки водогону від НС для водопостачання с. Перше Травня на території Любимівської сільської ради  Дніпропетровського району (в т. ч. ПКД та експертиза)</t>
  </si>
  <si>
    <t>Реконструкція магістрального водогону від м. Кривий Ріг – с. Веселе Криворізького району (у т.ч. ПКД та експертиза)</t>
  </si>
  <si>
    <t>Нове будівництво підвідного  водоводу Першотравневе – Дмитрівка – Борисівка  Нікопольського району  
(у т.ч. експертиза та виготовлення ПКД)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</si>
  <si>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 в т.ч. ПКД та експертиза)</t>
  </si>
  <si>
    <t>Нове будівництво водогону від ІІ підйому до с. Виводове Томаківського району 
(в т.ч. ПКД та експертиза)</t>
  </si>
  <si>
    <t>Нове будівництво підвідної водопровідної мережі до с. Чапаєвка, с. Надія, 
с. Григорівка, с. Оленівка, с. Запоріжжя Широківського району (в т.ч. експертиза та виготовлення ПКД)</t>
  </si>
  <si>
    <t>Реконструкція системи гарячого водопостачання та опалення з встаносленням геліосистеми в КЗ „Марганецька середня загальноосвітня школа № 2” в 
м. Марганець ( у т. ч. ПКД та експертиза)</t>
  </si>
  <si>
    <t>Реконструкція системи гарячого водопостачання та опалення з встаносленням геліосистеми в комунальному дошкільному навчальному закладі (ясла-садок)  загального розвитку № 7 „Івушка” в м. Підгородне Дніпропетровського району 
(у т. ч. ПКД та експертиза)</t>
  </si>
  <si>
    <t xml:space="preserve">Реконструкція будівлі педіатричного корпусу з надбудовою поверху 
КЗ „Дніпропетровський спеціалізований клінічний медичний центр матері та дитини ім. проф. М.Ф. Руднєва” ДОР по просп. Пушкіна, 26 у м. Дніпропетровську  (у т.ч. ПКД) </t>
  </si>
  <si>
    <t>Реконструкція котельні  з зовнішніми мережами  стадіону „Трудові резерви”, 
м. Дніпропетровськ, у т.ч. ПКД</t>
  </si>
  <si>
    <t>Реконструкція теплових мереж   з улаштуванням модульної котельні 
ОКЗ Дніпропетровське медичне училище за адресою:  вул. Героїв Сталінграда, 23, м. Дніпропетровськ</t>
  </si>
  <si>
    <t xml:space="preserve">Реконструкція адміністративної будівлі за адресою: вул Комсомольська, 34
у м. Дніпропетровську. Коригування 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</si>
  <si>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 
м. Дніпропетровськ (у т.ч. ПКД)</t>
  </si>
  <si>
    <t>Реконструкція системи опалення музейного центру О.П. Блаватської та її родини КЗК „Дніпропетровський історичний музей імені Д.І. Яворницького” ДОР, 
у т.ч. ПКД</t>
  </si>
  <si>
    <t>Реконструкція першого поверху терапевтичного корпусу під відділення невідкладної (екстреної) медичної допомоги КЗ „Дніпропетровське клінічне об’єднання швидкої медичної допомоги Дніпропетровської обласної ради”
по вул. Свердлова,  65 м. Дніпропетровська,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</si>
  <si>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                          (у т.ч. ПКД)</t>
  </si>
  <si>
    <t>Будівництво ДНЗ на 115 місць на території КЗО СШ № 116 по вул. Передова, 601 
м. Дніпро (у т.ч. ПКД)</t>
  </si>
  <si>
    <t>Капітальний ремонт фасадів та покрівлі будівлі НВК № 6 „Перспектива”
по вул. Я. Мудрого, 11-а у м. Жовті Води (у т.ч. ПКД)</t>
  </si>
  <si>
    <t>Реконструкція будівель під центр соціальної реабілітації дітей-інвалідів 
по вул. Вільна, 2а ( у т.ч. ПКД), м. Кривий Ріг</t>
  </si>
  <si>
    <t>Реконструкція приміщень 1 поверху КЗ „Криворізької міської клінічної лікарні 
№ 2” ДОР” під відділення (екстреної, невідкладної) медичної допомоги у м. Кривий Ріг, майдан 30-ти річчя Перемоги, 2</t>
  </si>
  <si>
    <r>
      <t xml:space="preserve">Реконструкція незавершеного будівництва житлового будинку № 26-Б 
по  вул. Бульварній в м. Марганець. Коригування. </t>
    </r>
    <r>
      <rPr>
        <sz val="10"/>
        <rFont val="Times New Roman"/>
        <family val="1"/>
        <charset val="204"/>
      </rPr>
      <t>(у т.ч. ПКД)</t>
    </r>
  </si>
  <si>
    <t>Реконструкція стадіону „Металург ім. О.І. Куценка” по вул. Трубників, 48 
у м. Нікополь (у т.ч. ПКД)</t>
  </si>
  <si>
    <t>Реконструкція будівлі колишньої молочної кухні Васильківської ЦРЛ 
в сел. Васильківка, Дніпропетровської області під багатоквартирний житловий будинок для лікарів сімейної медицини вул. Крупської, 76 (у т.ч.ПКД)</t>
  </si>
  <si>
    <t>Будівництво житлового будинку в сел. Слобожанське Дніпровського району                                               (у т.ч. ПКД)</t>
  </si>
  <si>
    <t>Реконструкція будівлі гуртожитку під амбулаторію ЗПСМ по вул. Гагаріна, 17 
в с. Червоне Криворізького району Дніпропетровської області</t>
  </si>
  <si>
    <t>П’ятихатський район</t>
  </si>
  <si>
    <t>Реконструкція Царичанської загальноосвітньої школи I – III ступенів в 
смт Царичанка Дніпропетровської області, вул. Піонерська, 40-а (коригування кошторисної вартості та виділення черг будівництва)</t>
  </si>
  <si>
    <t>Розробка ПКД з технічного переоснащення електромереж будівлі старого  хірургічного корпусу КЗ „Дніпропетровська  обласна  клінічна лікарня 
ім. І.І.Мечникова”  для роботи від автономного джерела електропостачання</t>
  </si>
  <si>
    <t>Реконструкція будівлі поліклініки № 1 під хірургічне відділення 
КЗ “Дніпропетровський спеціалізований клінічний медичний центр матері та дитини ім. проф. М.Ф. Руднєва” ДОР” по проспекту Пушкіна, 26 у 
м. Дніпропетровську, в т.ч. ПКД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</si>
  <si>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адмінбудівлю по 
вул. Г.Сталінграду, 29а в м. Дніпропетровськ. Коригування, у т.ч. ПКД</t>
  </si>
  <si>
    <t>Коригування проекту „Регіональний перинатальний центр. Реконструкція будівлі поліклініки (блок № 5) під неонатальний блок на 60 ліжок КЗ ДОДКЛ по 
вул. Космічній, 13 в м. Дніпропетровську” під „Реконструкція будівлі поліклініки (блок № 5) КЗ „ДОДКЛ” ДОР під неонатальний блок з консультативно-діагностичною поліклінікою по вул. Космічній, 13 в  м. Дніпропетровськ”</t>
  </si>
  <si>
    <t>Реконструкція головного корпусу КЗ „Дніпропетровська міська лікарня № 15”  ДОР” під КЗ „Обласний центр поліативної та хоспісної допомоги” по
вул. Перемоги, 113  м. Дніпро (у т.ч. ПКД)</t>
  </si>
  <si>
    <t>Капітальний ремонт амбулаторії №7 КЗ „ДЦПМСД № 7” за адресою: 
вул. Філософська, 62 в м. Дніпропетровську„</t>
  </si>
  <si>
    <t>Реконструкція локальних очисних споруд для знезараження стічних вод 
КЗ „Дніпродзержинський протитуберкульозний диспансер” ДОР” за адресою: 
м. Дніпродзержинськ, пр. Аношкіна, 70</t>
  </si>
  <si>
    <t>Капітальний ремонт Новомиколаївського будинку культури за адресою: 51653, Дніпропетровська область, Верхньодніпровський район, смт Новомиколаївка, 
вул. Шкільна, 4 (у т.ч. ПКД)</t>
  </si>
  <si>
    <t>Реконструкція будівлі дошкільного закладу „Веснянка” по вул. Центральна, 31д в 
с. Миколаївка – 1 Дніпропетровського району Дніпропетровської області (у т.ч.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</si>
  <si>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 Обухівка, 
вул. Солідарності, 49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</si>
  <si>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області”, розташованої за адресою: м. Підгородне, 
вул. Партизанська, 58, (у т.ч. ПКД)</t>
  </si>
  <si>
    <r>
      <t xml:space="preserve">Реконструкція існуючої будівлі спортивного комплексу Чаплинської середньої загальноосвітньої школи під навчально-виховний комплекс на 60 місць по 
вул. Калініна, 2 в с. Чаплинці Петриківського району. Коригування </t>
    </r>
    <r>
      <rPr>
        <sz val="10"/>
        <rFont val="Times New Roman"/>
        <family val="1"/>
        <charset val="204"/>
      </rPr>
      <t>( у т.ч. ПКД)</t>
    </r>
  </si>
  <si>
    <t>Капітальний ремонт з заходами енергозбереження дитячих садків № 2, № 3 в 
м. П’ятихатки (у т.ч. ПКД)</t>
  </si>
  <si>
    <t xml:space="preserve">Реконструкція аптеки під багатоквартирний житловий будинок по вул. 
14 Гвардійської дивізії, 12 в смт Царичанка Дніпропетровської області </t>
  </si>
  <si>
    <t>Капітальний ремонт будівлі  Юр’ївського районного будинку культури в
смт Юр’ївка, вул. Центральна, 114, Юр’ївського району, Дніпропетровської області</t>
  </si>
  <si>
    <t xml:space="preserve">Реконструкція покрівлі  нового хірургічного корпусу КЗ „Дніпропетровська обласна клінічна лікарня ім. І.І. Мечникова”, у т.ч. ПКД  </t>
  </si>
  <si>
    <t>Реконструкція системи гарячого водопостачання та опалення з встановленням геліосистеми в КЗ „Дніпропетровський геріатричний пансіонат ДОР” 
по вул. Гаванській, 15 в м. Дніпро ( у т. ч. ПКД та експертиза)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</si>
  <si>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</si>
  <si>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Реконструкція системи гарячого водопостачання та опалення з встановленням геліосистеми в комунальній установі „Адміністративне управління Дніпропетровської обласної ради” по пр. Олександра Поля, 2 в м. Дніпро ( у т. ч. ПКД та експертиза)</t>
  </si>
  <si>
    <t>Будівництво навчально-виховного комплексу на території КЗ „Середня загальноосвітня школа № 27” Кам’янської міської ради, розташованої за адресою: 
м. Кам’янське, вул. Залізняка, 19, Дніпропетровської області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</si>
  <si>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– академічний ліцей № 15 м. Дніпродзержинська” Дніпродзержинської міської ради 
за адресою вул. 40 років Перемоги, 10. Коригування</t>
  </si>
  <si>
    <t xml:space="preserve">Капітальний ремонт приміщень КЗ „Палац культури „Карачуни” Криворізької міської ради” по вул. Алмазна, 29, м. Кривий Ріг </t>
  </si>
  <si>
    <t>Приміщення під амбулаторію „Центру первинної медико-санітарної допомоги № 5” в селищі Ілліча,  вул. Шиферна, 35а, м.Кривий Ріг – реконструкція”</t>
  </si>
  <si>
    <t xml:space="preserve"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області” </t>
  </si>
  <si>
    <t xml:space="preserve">Реконструкція під амбулаторію „Центру первинної медико-санітарної допомоги 
№ 6” по вул. Переяславській, 18 в м. Кривий Ріг Дніпропетровської області” </t>
  </si>
  <si>
    <t xml:space="preserve"> „Реконструкція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області” </t>
  </si>
  <si>
    <t>Реконструкція стадіону „Спартак„ у м. Кривий Ріг Дніпропетровської області 
(у т. ч. ПКД)</t>
  </si>
  <si>
    <t>Реконструкція будівлі по вул. Туполєва під житловий будинок, м.Кривий Ріг,
у т.ч. ПКД</t>
  </si>
  <si>
    <t>Будівництво будівлі під амбулаторію ЗПСМ КЗ „Нікопольський центр первинної медико-санітарної допомоги” по вул.Чалого, м. Нікополь, в т.ч. ПКД</t>
  </si>
  <si>
    <t>Реконструкція будівлі Павлоградського навчально-виховного комплексу „Дошкільний навчальний заклад № 22 по вул.Баумана, 61 в м. Павлоград Дніпропетровської області”, у т.ч. ПКД</t>
  </si>
  <si>
    <t>Будівництво нової 2-х трансформаторної підстанції 10/04 кВ в м. Павлоград,
вул. К.Маркса 1/3 для об’єкта „Будівля відділення медико-соціальної реабілітації інвалідів стаціонарного відділення тимчасового перебування, нічного перебування територіального центру соціального обслуговування пенсіонерів та одиноких непрацездатних громадян, м. Павлоград – реконструкція”  (у т.ч. ПКД)</t>
  </si>
  <si>
    <t>Реконструкція „Спортивно-оздоровчого комплексу „Темп” по вул. Петровського, 9, у м.Тернівка Дніпропетровської області</t>
  </si>
  <si>
    <t>Реконструкція  центрального стадіону м. Апостолове Апостолівського району
(у т.ч. ПКД)</t>
  </si>
  <si>
    <t>Реконструкція будівлі КЗ Підгородненьська СЗШ № 3  під НВК по вул. Каштанова, 1 м. Підгородне Дніпровського району (у т.ч. ПКД)</t>
  </si>
  <si>
    <t>Капітальний ремонт НВК „Малософіївська ЗОШ І – ІІ ступенів – дошкільний навчальний заклад” Криничанського району (у т.ч. ПКД)</t>
  </si>
  <si>
    <t>Добудова ДНЗ на 90 місць по вул. Центральна в с. Іванівка Межівського району
(у т.ч. ПКД)</t>
  </si>
  <si>
    <t>Капітальний ремонт будинку культури в с. Шевченкове Никопольського району
(у т.ч. ПКД)</t>
  </si>
  <si>
    <t>Будівництво ДНЗ на 115 міст в смт Червоногригорівка Нікопольського району
(у т.ч. ПКД)</t>
  </si>
  <si>
    <t>Реконструкція Будинку культури в м. Перещепине Дніпропетровської області
(у т.ч. ПКД)</t>
  </si>
  <si>
    <t>Капітальний ремонт  будинку культури в с. Спаське Новомосковського району
(у т.ч. ПКД)</t>
  </si>
  <si>
    <t>Капітальний ремонт окремих приміщень та елементів благоустрою Томаківського НВК „ЗОШ І – ІІІ ступенів – ДНЗ” № 1 Томаківського району Дніпропетровської області (у т.ч. ПКД)</t>
  </si>
  <si>
    <t>Могилівський пансіонат геріатрії. Реконструкція.  Посилення фундаментів.
с. Могилів-1 Царичанського району Дніпропетровської області. Коригування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</si>
</sst>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42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</font>
    <font>
      <sz val="16"/>
      <name val="Arial Cyr"/>
      <charset val="204"/>
    </font>
    <font>
      <b/>
      <i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89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5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9" fillId="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top"/>
    </xf>
    <xf numFmtId="0" fontId="28" fillId="0" borderId="3" applyNumberFormat="0" applyFill="0" applyAlignment="0" applyProtection="0"/>
    <xf numFmtId="0" fontId="7" fillId="0" borderId="4" applyNumberFormat="0" applyFill="0" applyAlignment="0" applyProtection="0"/>
    <xf numFmtId="0" fontId="26" fillId="22" borderId="5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6" fillId="0" borderId="0"/>
    <xf numFmtId="0" fontId="15" fillId="0" borderId="0"/>
    <xf numFmtId="0" fontId="17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5" fillId="0" borderId="0"/>
    <xf numFmtId="0" fontId="28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NumberFormat="1" applyFont="1" applyFill="1" applyAlignment="1" applyProtection="1"/>
    <xf numFmtId="0" fontId="21" fillId="0" borderId="0" xfId="0" applyNumberFormat="1" applyFont="1" applyFill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33" fillId="0" borderId="0" xfId="0" applyFont="1" applyFill="1"/>
    <xf numFmtId="0" fontId="33" fillId="0" borderId="0" xfId="0" applyFont="1" applyFill="1" applyBorder="1"/>
    <xf numFmtId="0" fontId="14" fillId="0" borderId="0" xfId="0" applyFont="1" applyFill="1"/>
    <xf numFmtId="0" fontId="14" fillId="0" borderId="0" xfId="0" applyFont="1" applyFill="1" applyBorder="1"/>
    <xf numFmtId="164" fontId="12" fillId="0" borderId="0" xfId="73" applyNumberFormat="1" applyFont="1" applyFill="1" applyBorder="1" applyAlignment="1">
      <alignment vertical="center"/>
    </xf>
    <xf numFmtId="0" fontId="13" fillId="0" borderId="0" xfId="80" applyFont="1" applyFill="1" applyBorder="1" applyAlignment="1">
      <alignment horizontal="left" wrapText="1"/>
    </xf>
    <xf numFmtId="0" fontId="31" fillId="0" borderId="0" xfId="80" applyFont="1" applyFill="1" applyAlignment="1"/>
    <xf numFmtId="0" fontId="13" fillId="0" borderId="0" xfId="80" applyFont="1" applyFill="1" applyAlignment="1">
      <alignment horizontal="center"/>
    </xf>
    <xf numFmtId="0" fontId="32" fillId="0" borderId="0" xfId="80" applyFont="1" applyFill="1" applyAlignment="1">
      <alignment horizontal="center"/>
    </xf>
    <xf numFmtId="164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49" fontId="24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justify" vertical="center" wrapText="1"/>
    </xf>
    <xf numFmtId="49" fontId="34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justify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19" fillId="0" borderId="9" xfId="0" applyNumberFormat="1" applyFont="1" applyFill="1" applyBorder="1" applyAlignment="1" applyProtection="1">
      <alignment horizontal="right" vertical="center"/>
    </xf>
    <xf numFmtId="0" fontId="32" fillId="0" borderId="0" xfId="8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19" fillId="0" borderId="0" xfId="0" applyNumberFormat="1" applyFont="1" applyFill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vertical="top"/>
    </xf>
    <xf numFmtId="0" fontId="19" fillId="0" borderId="0" xfId="0" applyFont="1" applyFill="1"/>
    <xf numFmtId="0" fontId="21" fillId="0" borderId="7" xfId="0" applyNumberFormat="1" applyFont="1" applyFill="1" applyBorder="1" applyAlignment="1">
      <alignment horizontal="left" vertical="center" wrapText="1"/>
    </xf>
    <xf numFmtId="0" fontId="21" fillId="0" borderId="7" xfId="0" applyNumberFormat="1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3" fontId="21" fillId="0" borderId="7" xfId="73" applyNumberFormat="1" applyFont="1" applyFill="1" applyBorder="1" applyAlignment="1">
      <alignment vertical="center"/>
    </xf>
    <xf numFmtId="164" fontId="21" fillId="0" borderId="7" xfId="73" applyNumberFormat="1" applyFont="1" applyFill="1" applyBorder="1" applyAlignment="1">
      <alignment vertical="center"/>
    </xf>
    <xf numFmtId="3" fontId="34" fillId="0" borderId="7" xfId="73" applyNumberFormat="1" applyFont="1" applyFill="1" applyBorder="1" applyAlignment="1">
      <alignment vertical="center"/>
    </xf>
    <xf numFmtId="164" fontId="34" fillId="0" borderId="7" xfId="73" applyNumberFormat="1" applyFont="1" applyFill="1" applyBorder="1" applyAlignment="1">
      <alignment vertical="center"/>
    </xf>
    <xf numFmtId="3" fontId="24" fillId="0" borderId="7" xfId="73" applyNumberFormat="1" applyFont="1" applyFill="1" applyBorder="1" applyAlignment="1">
      <alignment vertical="center"/>
    </xf>
    <xf numFmtId="164" fontId="24" fillId="0" borderId="7" xfId="73" applyNumberFormat="1" applyFont="1" applyFill="1" applyBorder="1" applyAlignment="1">
      <alignment vertical="center"/>
    </xf>
    <xf numFmtId="0" fontId="36" fillId="0" borderId="0" xfId="0" applyNumberFormat="1" applyFont="1" applyFill="1" applyAlignment="1" applyProtection="1"/>
    <xf numFmtId="0" fontId="3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0" xfId="80" applyFont="1" applyFill="1" applyAlignment="1"/>
    <xf numFmtId="0" fontId="24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/>
    <xf numFmtId="0" fontId="35" fillId="0" borderId="0" xfId="0" applyFont="1" applyFill="1" applyBorder="1"/>
    <xf numFmtId="0" fontId="35" fillId="0" borderId="0" xfId="0" applyFont="1" applyFill="1"/>
    <xf numFmtId="0" fontId="2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 applyProtection="1">
      <alignment horizontal="center" vertical="center" wrapText="1"/>
    </xf>
    <xf numFmtId="164" fontId="20" fillId="0" borderId="10" xfId="73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164" fontId="41" fillId="0" borderId="0" xfId="73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3" fontId="20" fillId="0" borderId="10" xfId="73" applyNumberFormat="1" applyFont="1" applyFill="1" applyBorder="1" applyAlignment="1">
      <alignment vertical="center"/>
    </xf>
    <xf numFmtId="49" fontId="34" fillId="0" borderId="12" xfId="0" applyNumberFormat="1" applyFont="1" applyFill="1" applyBorder="1" applyAlignment="1" applyProtection="1">
      <alignment horizontal="center" vertical="justify"/>
    </xf>
    <xf numFmtId="49" fontId="34" fillId="0" borderId="13" xfId="0" applyNumberFormat="1" applyFont="1" applyFill="1" applyBorder="1" applyAlignment="1" applyProtection="1">
      <alignment horizontal="center" vertical="justify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justify" vertical="center" wrapText="1"/>
    </xf>
    <xf numFmtId="3" fontId="34" fillId="0" borderId="12" xfId="73" applyNumberFormat="1" applyFont="1" applyFill="1" applyBorder="1" applyAlignment="1">
      <alignment vertical="center"/>
    </xf>
    <xf numFmtId="164" fontId="34" fillId="0" borderId="12" xfId="73" applyNumberFormat="1" applyFont="1" applyFill="1" applyBorder="1" applyAlignment="1">
      <alignment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justify" vertical="center" wrapText="1"/>
    </xf>
    <xf numFmtId="3" fontId="34" fillId="0" borderId="14" xfId="73" applyNumberFormat="1" applyFont="1" applyFill="1" applyBorder="1" applyAlignment="1">
      <alignment vertical="center"/>
    </xf>
    <xf numFmtId="164" fontId="34" fillId="0" borderId="14" xfId="73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4" fontId="34" fillId="0" borderId="12" xfId="73" applyNumberFormat="1" applyFont="1" applyFill="1" applyBorder="1" applyAlignment="1">
      <alignment vertical="center"/>
    </xf>
    <xf numFmtId="4" fontId="34" fillId="0" borderId="7" xfId="73" applyNumberFormat="1" applyFont="1" applyFill="1" applyBorder="1" applyAlignment="1">
      <alignment vertical="center"/>
    </xf>
    <xf numFmtId="4" fontId="21" fillId="0" borderId="7" xfId="73" applyNumberFormat="1" applyFont="1" applyFill="1" applyBorder="1" applyAlignment="1">
      <alignment vertical="center"/>
    </xf>
    <xf numFmtId="4" fontId="24" fillId="0" borderId="7" xfId="73" applyNumberFormat="1" applyFont="1" applyFill="1" applyBorder="1" applyAlignment="1">
      <alignment vertical="center"/>
    </xf>
    <xf numFmtId="4" fontId="21" fillId="0" borderId="14" xfId="73" applyNumberFormat="1" applyFont="1" applyFill="1" applyBorder="1" applyAlignment="1">
      <alignment vertical="center"/>
    </xf>
    <xf numFmtId="4" fontId="20" fillId="0" borderId="10" xfId="73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3" fontId="21" fillId="0" borderId="14" xfId="73" applyNumberFormat="1" applyFont="1" applyFill="1" applyBorder="1" applyAlignment="1">
      <alignment vertical="center"/>
    </xf>
    <xf numFmtId="164" fontId="21" fillId="0" borderId="14" xfId="73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justify" vertical="center" wrapText="1"/>
    </xf>
    <xf numFmtId="165" fontId="2" fillId="0" borderId="0" xfId="0" applyNumberFormat="1" applyFont="1" applyFill="1" applyAlignment="1" applyProtection="1"/>
    <xf numFmtId="0" fontId="2" fillId="0" borderId="0" xfId="0" applyFont="1" applyFill="1" applyAlignment="1">
      <alignment vertical="center"/>
    </xf>
    <xf numFmtId="4" fontId="33" fillId="0" borderId="0" xfId="0" applyNumberFormat="1" applyFont="1" applyFill="1"/>
    <xf numFmtId="0" fontId="21" fillId="0" borderId="8" xfId="0" applyFont="1" applyFill="1" applyBorder="1" applyAlignment="1">
      <alignment horizontal="justify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0" fontId="21" fillId="0" borderId="7" xfId="0" applyFont="1" applyFill="1" applyBorder="1" applyAlignment="1">
      <alignment vertical="center" wrapText="1"/>
    </xf>
    <xf numFmtId="0" fontId="2" fillId="0" borderId="15" xfId="0" applyFont="1" applyFill="1" applyBorder="1"/>
    <xf numFmtId="0" fontId="21" fillId="0" borderId="8" xfId="0" applyFont="1" applyFill="1" applyBorder="1" applyAlignment="1">
      <alignment horizontal="left" vertical="center" wrapText="1"/>
    </xf>
    <xf numFmtId="3" fontId="21" fillId="0" borderId="8" xfId="73" applyNumberFormat="1" applyFont="1" applyFill="1" applyBorder="1" applyAlignment="1">
      <alignment vertical="center"/>
    </xf>
    <xf numFmtId="164" fontId="21" fillId="0" borderId="8" xfId="73" applyNumberFormat="1" applyFont="1" applyFill="1" applyBorder="1" applyAlignment="1">
      <alignment vertical="center"/>
    </xf>
    <xf numFmtId="4" fontId="21" fillId="0" borderId="8" xfId="73" applyNumberFormat="1" applyFont="1" applyFill="1" applyBorder="1" applyAlignment="1">
      <alignment vertical="center"/>
    </xf>
    <xf numFmtId="0" fontId="2" fillId="0" borderId="16" xfId="0" applyFont="1" applyFill="1" applyBorder="1"/>
    <xf numFmtId="49" fontId="34" fillId="0" borderId="8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center" wrapText="1"/>
    </xf>
    <xf numFmtId="4" fontId="34" fillId="0" borderId="8" xfId="73" applyNumberFormat="1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 horizontal="center" vertical="center" wrapText="1"/>
    </xf>
    <xf numFmtId="0" fontId="36" fillId="0" borderId="0" xfId="0" applyNumberFormat="1" applyFont="1" applyFill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30" fillId="0" borderId="0" xfId="81" applyNumberFormat="1" applyFont="1" applyFill="1" applyAlignment="1" applyProtection="1">
      <alignment horizontal="left" vertical="center" wrapText="1"/>
    </xf>
    <xf numFmtId="0" fontId="38" fillId="0" borderId="0" xfId="80" applyFont="1" applyFill="1" applyAlignment="1">
      <alignment horizontal="center"/>
    </xf>
    <xf numFmtId="0" fontId="40" fillId="0" borderId="0" xfId="8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8" fillId="0" borderId="0" xfId="80" applyFont="1" applyFill="1" applyBorder="1" applyAlignment="1">
      <alignment horizontal="left" wrapText="1"/>
    </xf>
    <xf numFmtId="0" fontId="13" fillId="0" borderId="0" xfId="80" applyFont="1" applyFill="1" applyBorder="1" applyAlignment="1">
      <alignment horizontal="left" wrapText="1"/>
    </xf>
    <xf numFmtId="0" fontId="13" fillId="0" borderId="0" xfId="80" applyFont="1" applyFill="1" applyAlignment="1">
      <alignment horizontal="center"/>
    </xf>
    <xf numFmtId="0" fontId="32" fillId="0" borderId="0" xfId="80" applyFont="1" applyFill="1" applyAlignment="1">
      <alignment horizontal="center"/>
    </xf>
  </cellXfs>
  <cellStyles count="89">
    <cellStyle name="20% - Акцент1" xfId="1"/>
    <cellStyle name="20% - Акцент1 2" xfId="2"/>
    <cellStyle name="20% - Акцент1_Додаток 6" xfId="3"/>
    <cellStyle name="20% - Акцент2" xfId="4"/>
    <cellStyle name="20% - Акцент2 2" xfId="5"/>
    <cellStyle name="20% - Акцент2_Додаток 6" xfId="6"/>
    <cellStyle name="20% - Акцент3" xfId="7"/>
    <cellStyle name="20% - Акцент3 2" xfId="8"/>
    <cellStyle name="20% - Акцент3_Додаток 6" xfId="9"/>
    <cellStyle name="20% - Акцент4" xfId="10"/>
    <cellStyle name="20% - Акцент4 2" xfId="11"/>
    <cellStyle name="20% - Акцент4_Додаток 6" xfId="12"/>
    <cellStyle name="20% - Акцент5" xfId="13"/>
    <cellStyle name="20% - Акцент5 2" xfId="14"/>
    <cellStyle name="20% - Акцент5_Додаток 6" xfId="15"/>
    <cellStyle name="20% - Акцент6" xfId="16"/>
    <cellStyle name="20% - Акцент6 2" xfId="17"/>
    <cellStyle name="20% - Акцент6_Додаток 6" xfId="18"/>
    <cellStyle name="40% - Акцент1" xfId="19"/>
    <cellStyle name="40% - Акцент1 2" xfId="20"/>
    <cellStyle name="40% - Акцент1_Додаток 6" xfId="21"/>
    <cellStyle name="40% - Акцент2" xfId="22"/>
    <cellStyle name="40% - Акцент2 2" xfId="23"/>
    <cellStyle name="40% - Акцент2_Додаток 6" xfId="24"/>
    <cellStyle name="40% - Акцент3" xfId="25"/>
    <cellStyle name="40% - Акцент3 2" xfId="26"/>
    <cellStyle name="40% - Акцент3_Додаток 6" xfId="27"/>
    <cellStyle name="40% - Акцент4" xfId="28"/>
    <cellStyle name="40% - Акцент4 2" xfId="29"/>
    <cellStyle name="40% - Акцент4_Додаток 6" xfId="30"/>
    <cellStyle name="40% - Акцент5" xfId="31"/>
    <cellStyle name="40% - Акцент5 2" xfId="32"/>
    <cellStyle name="40% - Акцент5_Додаток 6" xfId="33"/>
    <cellStyle name="40% - Акцент6" xfId="34"/>
    <cellStyle name="40% - Акцент6 2" xfId="35"/>
    <cellStyle name="40% - Акцент6_Додаток 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.." xfId="80"/>
    <cellStyle name="Обычный_Додаток7 програми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 7 к розпорядж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997"/>
  <sheetViews>
    <sheetView showZeros="0" tabSelected="1" view="pageBreakPreview" topLeftCell="E565" zoomScaleNormal="100" zoomScaleSheetLayoutView="118" workbookViewId="0">
      <selection activeCell="G571" sqref="G571"/>
    </sheetView>
  </sheetViews>
  <sheetFormatPr defaultColWidth="9.1640625" defaultRowHeight="48.75" customHeight="1" x14ac:dyDescent="0.2"/>
  <cols>
    <col min="1" max="1" width="13" style="20" customWidth="1"/>
    <col min="2" max="2" width="12.33203125" style="20" customWidth="1"/>
    <col min="3" max="3" width="13.83203125" style="20" customWidth="1"/>
    <col min="4" max="4" width="11.83203125" style="1" customWidth="1"/>
    <col min="5" max="5" width="64.33203125" style="1" customWidth="1"/>
    <col min="6" max="6" width="80" style="1" customWidth="1"/>
    <col min="7" max="7" width="17" style="1" customWidth="1"/>
    <col min="8" max="8" width="16.83203125" style="1" customWidth="1"/>
    <col min="9" max="9" width="18.1640625" style="1" customWidth="1"/>
    <col min="10" max="10" width="21.1640625" style="1" customWidth="1"/>
    <col min="11" max="11" width="17" style="4" customWidth="1"/>
    <col min="12" max="12" width="14.5" style="3" customWidth="1"/>
    <col min="13" max="13" width="10.1640625" style="3" bestFit="1" customWidth="1"/>
    <col min="14" max="16384" width="9.1640625" style="3"/>
  </cols>
  <sheetData>
    <row r="1" spans="1:13" s="35" customFormat="1" ht="18.75" x14ac:dyDescent="0.25">
      <c r="A1" s="33"/>
      <c r="B1" s="33"/>
      <c r="C1" s="33"/>
      <c r="D1" s="34"/>
      <c r="E1" s="34"/>
      <c r="F1" s="34"/>
      <c r="G1" s="34"/>
      <c r="H1" s="104" t="s">
        <v>649</v>
      </c>
      <c r="I1" s="104"/>
      <c r="J1" s="104"/>
      <c r="K1" s="103"/>
      <c r="L1" s="103"/>
      <c r="M1" s="103"/>
    </row>
    <row r="2" spans="1:13" s="35" customFormat="1" ht="18.75" x14ac:dyDescent="0.25">
      <c r="A2" s="33"/>
      <c r="B2" s="33"/>
      <c r="C2" s="33"/>
      <c r="D2" s="34"/>
      <c r="E2" s="34"/>
      <c r="F2" s="34"/>
      <c r="G2" s="34"/>
      <c r="H2" s="104" t="s">
        <v>212</v>
      </c>
      <c r="I2" s="104"/>
      <c r="J2" s="104"/>
      <c r="K2" s="55"/>
      <c r="L2" s="55"/>
      <c r="M2" s="55"/>
    </row>
    <row r="3" spans="1:13" s="35" customFormat="1" ht="18.75" x14ac:dyDescent="0.25">
      <c r="A3" s="33"/>
      <c r="B3" s="33"/>
      <c r="C3" s="33"/>
      <c r="D3" s="34"/>
      <c r="E3" s="34"/>
      <c r="F3" s="34"/>
      <c r="G3" s="34"/>
      <c r="H3" s="104"/>
      <c r="I3" s="104"/>
      <c r="J3" s="104"/>
      <c r="K3" s="55"/>
      <c r="L3" s="55"/>
      <c r="M3" s="55"/>
    </row>
    <row r="4" spans="1:13" ht="16.5" x14ac:dyDescent="0.2">
      <c r="G4" s="2"/>
      <c r="H4" s="2"/>
      <c r="I4" s="107"/>
      <c r="J4" s="107"/>
    </row>
    <row r="5" spans="1:13" ht="32.25" customHeight="1" x14ac:dyDescent="0.2">
      <c r="A5" s="106" t="s">
        <v>37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3" ht="22.5" customHeight="1" x14ac:dyDescent="0.2">
      <c r="A6" s="28"/>
      <c r="B6" s="28"/>
      <c r="C6" s="28"/>
      <c r="D6" s="28"/>
      <c r="E6" s="28"/>
      <c r="F6" s="5"/>
      <c r="G6" s="5"/>
      <c r="H6" s="6"/>
      <c r="I6" s="5"/>
      <c r="J6" s="29" t="s">
        <v>489</v>
      </c>
    </row>
    <row r="7" spans="1:13" ht="86.25" customHeight="1" x14ac:dyDescent="0.2">
      <c r="A7" s="46" t="s">
        <v>243</v>
      </c>
      <c r="B7" s="47" t="s">
        <v>36</v>
      </c>
      <c r="C7" s="47" t="s">
        <v>442</v>
      </c>
      <c r="D7" s="47" t="s">
        <v>38</v>
      </c>
      <c r="E7" s="47" t="s">
        <v>35</v>
      </c>
      <c r="F7" s="48" t="s">
        <v>244</v>
      </c>
      <c r="G7" s="48" t="s">
        <v>417</v>
      </c>
      <c r="H7" s="48" t="s">
        <v>34</v>
      </c>
      <c r="I7" s="48" t="s">
        <v>515</v>
      </c>
      <c r="J7" s="48" t="s">
        <v>418</v>
      </c>
    </row>
    <row r="8" spans="1:13" s="10" customFormat="1" ht="14.25" x14ac:dyDescent="0.2">
      <c r="A8" s="63" t="s">
        <v>245</v>
      </c>
      <c r="B8" s="64"/>
      <c r="C8" s="64" t="s">
        <v>443</v>
      </c>
      <c r="D8" s="65"/>
      <c r="E8" s="65" t="s">
        <v>449</v>
      </c>
      <c r="F8" s="66"/>
      <c r="G8" s="67"/>
      <c r="H8" s="68"/>
      <c r="I8" s="68"/>
      <c r="J8" s="76">
        <f>J9</f>
        <v>105449900</v>
      </c>
      <c r="K8" s="11"/>
    </row>
    <row r="9" spans="1:13" s="53" customFormat="1" ht="14.25" x14ac:dyDescent="0.2">
      <c r="A9" s="69" t="s">
        <v>444</v>
      </c>
      <c r="B9" s="70"/>
      <c r="C9" s="24" t="s">
        <v>443</v>
      </c>
      <c r="D9" s="70"/>
      <c r="E9" s="71" t="s">
        <v>449</v>
      </c>
      <c r="F9" s="72"/>
      <c r="G9" s="73"/>
      <c r="H9" s="74"/>
      <c r="I9" s="74"/>
      <c r="J9" s="77">
        <f>J10+J11+J12+J13</f>
        <v>105449900</v>
      </c>
      <c r="K9" s="52"/>
    </row>
    <row r="10" spans="1:13" s="10" customFormat="1" ht="64.5" customHeight="1" x14ac:dyDescent="0.2">
      <c r="A10" s="7" t="s">
        <v>445</v>
      </c>
      <c r="B10" s="7" t="s">
        <v>165</v>
      </c>
      <c r="C10" s="7" t="s">
        <v>241</v>
      </c>
      <c r="D10" s="7" t="s">
        <v>242</v>
      </c>
      <c r="E10" s="8" t="s">
        <v>261</v>
      </c>
      <c r="F10" s="9" t="s">
        <v>469</v>
      </c>
      <c r="G10" s="73"/>
      <c r="H10" s="74"/>
      <c r="I10" s="74"/>
      <c r="J10" s="78">
        <f>300000+99900</f>
        <v>399900</v>
      </c>
      <c r="K10" s="11"/>
    </row>
    <row r="11" spans="1:13" ht="15" x14ac:dyDescent="0.2">
      <c r="A11" s="7" t="s">
        <v>272</v>
      </c>
      <c r="B11" s="7" t="s">
        <v>167</v>
      </c>
      <c r="C11" s="7" t="s">
        <v>208</v>
      </c>
      <c r="D11" s="7" t="s">
        <v>420</v>
      </c>
      <c r="E11" s="8" t="s">
        <v>166</v>
      </c>
      <c r="F11" s="9" t="s">
        <v>469</v>
      </c>
      <c r="G11" s="39"/>
      <c r="H11" s="40"/>
      <c r="I11" s="40"/>
      <c r="J11" s="78">
        <f>68591700+15458300</f>
        <v>84050000</v>
      </c>
      <c r="K11" s="88"/>
    </row>
    <row r="12" spans="1:13" ht="15" x14ac:dyDescent="0.2">
      <c r="A12" s="7" t="s">
        <v>273</v>
      </c>
      <c r="B12" s="7" t="s">
        <v>168</v>
      </c>
      <c r="C12" s="7" t="s">
        <v>401</v>
      </c>
      <c r="D12" s="7" t="s">
        <v>402</v>
      </c>
      <c r="E12" s="8" t="s">
        <v>516</v>
      </c>
      <c r="F12" s="9" t="s">
        <v>469</v>
      </c>
      <c r="G12" s="39"/>
      <c r="H12" s="40"/>
      <c r="I12" s="40"/>
      <c r="J12" s="78">
        <f>3000000+1000000</f>
        <v>4000000</v>
      </c>
      <c r="K12" s="54"/>
    </row>
    <row r="13" spans="1:13" ht="15" x14ac:dyDescent="0.2">
      <c r="A13" s="7" t="s">
        <v>274</v>
      </c>
      <c r="B13" s="7" t="s">
        <v>169</v>
      </c>
      <c r="C13" s="7" t="s">
        <v>239</v>
      </c>
      <c r="D13" s="7" t="s">
        <v>466</v>
      </c>
      <c r="E13" s="8" t="s">
        <v>238</v>
      </c>
      <c r="F13" s="9"/>
      <c r="G13" s="39"/>
      <c r="H13" s="40"/>
      <c r="I13" s="40"/>
      <c r="J13" s="78">
        <f>J15+J16+J17+J18</f>
        <v>17000000</v>
      </c>
      <c r="K13" s="54"/>
    </row>
    <row r="14" spans="1:13" ht="15" x14ac:dyDescent="0.2">
      <c r="A14" s="7"/>
      <c r="B14" s="7"/>
      <c r="C14" s="7"/>
      <c r="D14" s="7"/>
      <c r="E14" s="8" t="s">
        <v>421</v>
      </c>
      <c r="F14" s="9"/>
      <c r="G14" s="39"/>
      <c r="H14" s="40"/>
      <c r="I14" s="40"/>
      <c r="J14" s="78"/>
      <c r="K14" s="54"/>
    </row>
    <row r="15" spans="1:13" ht="120" x14ac:dyDescent="0.2">
      <c r="A15" s="7" t="s">
        <v>43</v>
      </c>
      <c r="B15" s="7" t="s">
        <v>44</v>
      </c>
      <c r="C15" s="7"/>
      <c r="D15" s="7" t="s">
        <v>466</v>
      </c>
      <c r="E15" s="8" t="s">
        <v>704</v>
      </c>
      <c r="F15" s="9" t="s">
        <v>469</v>
      </c>
      <c r="G15" s="39"/>
      <c r="H15" s="40"/>
      <c r="I15" s="40"/>
      <c r="J15" s="78">
        <f>10000000+1000000</f>
        <v>11000000</v>
      </c>
      <c r="K15" s="54"/>
    </row>
    <row r="16" spans="1:13" ht="105" hidden="1" x14ac:dyDescent="0.2">
      <c r="A16" s="7"/>
      <c r="B16" s="7"/>
      <c r="C16" s="7"/>
      <c r="D16" s="7"/>
      <c r="E16" s="36" t="s">
        <v>188</v>
      </c>
      <c r="F16" s="9" t="s">
        <v>469</v>
      </c>
      <c r="G16" s="39"/>
      <c r="H16" s="40"/>
      <c r="I16" s="40"/>
      <c r="J16" s="78"/>
      <c r="K16" s="54"/>
    </row>
    <row r="17" spans="1:12" ht="48.75" hidden="1" customHeight="1" x14ac:dyDescent="0.2">
      <c r="A17" s="7"/>
      <c r="B17" s="7"/>
      <c r="C17" s="7"/>
      <c r="D17" s="7"/>
      <c r="E17" s="36" t="s">
        <v>403</v>
      </c>
      <c r="F17" s="9" t="s">
        <v>469</v>
      </c>
      <c r="G17" s="39"/>
      <c r="H17" s="40"/>
      <c r="I17" s="40"/>
      <c r="J17" s="78"/>
      <c r="K17" s="54"/>
    </row>
    <row r="18" spans="1:12" ht="48.75" customHeight="1" x14ac:dyDescent="0.2">
      <c r="A18" s="7" t="s">
        <v>45</v>
      </c>
      <c r="B18" s="7" t="s">
        <v>46</v>
      </c>
      <c r="C18" s="7"/>
      <c r="D18" s="7" t="s">
        <v>466</v>
      </c>
      <c r="E18" s="36" t="s">
        <v>53</v>
      </c>
      <c r="F18" s="9" t="s">
        <v>469</v>
      </c>
      <c r="G18" s="39"/>
      <c r="H18" s="40"/>
      <c r="I18" s="40"/>
      <c r="J18" s="78">
        <f>5000000+1000000</f>
        <v>6000000</v>
      </c>
      <c r="K18" s="54"/>
    </row>
    <row r="19" spans="1:12" s="10" customFormat="1" ht="28.5" x14ac:dyDescent="0.2">
      <c r="A19" s="24" t="s">
        <v>276</v>
      </c>
      <c r="B19" s="24"/>
      <c r="C19" s="24" t="s">
        <v>275</v>
      </c>
      <c r="D19" s="24"/>
      <c r="E19" s="25" t="s">
        <v>423</v>
      </c>
      <c r="F19" s="26"/>
      <c r="G19" s="41"/>
      <c r="H19" s="42"/>
      <c r="I19" s="42"/>
      <c r="J19" s="77">
        <f>J20</f>
        <v>90531785.570000008</v>
      </c>
      <c r="K19" s="11">
        <v>74972984.260000005</v>
      </c>
      <c r="L19" s="89">
        <f>J19-K19</f>
        <v>15558801.310000002</v>
      </c>
    </row>
    <row r="20" spans="1:12" s="10" customFormat="1" ht="28.5" x14ac:dyDescent="0.2">
      <c r="A20" s="24" t="s">
        <v>277</v>
      </c>
      <c r="B20" s="24"/>
      <c r="C20" s="24" t="s">
        <v>275</v>
      </c>
      <c r="D20" s="24"/>
      <c r="E20" s="25" t="s">
        <v>423</v>
      </c>
      <c r="F20" s="26"/>
      <c r="G20" s="41"/>
      <c r="H20" s="42"/>
      <c r="I20" s="42"/>
      <c r="J20" s="77">
        <f>J21+J22+J23+J24+J25+J26+J27+J31+J32+J33+J34+J35+J42+J28+J41</f>
        <v>90531785.570000008</v>
      </c>
      <c r="K20" s="11"/>
    </row>
    <row r="21" spans="1:12" ht="45" x14ac:dyDescent="0.2">
      <c r="A21" s="7" t="s">
        <v>278</v>
      </c>
      <c r="B21" s="7" t="s">
        <v>171</v>
      </c>
      <c r="C21" s="7" t="s">
        <v>192</v>
      </c>
      <c r="D21" s="7" t="s">
        <v>193</v>
      </c>
      <c r="E21" s="8" t="s">
        <v>170</v>
      </c>
      <c r="F21" s="9" t="s">
        <v>469</v>
      </c>
      <c r="G21" s="39"/>
      <c r="H21" s="40"/>
      <c r="I21" s="40"/>
      <c r="J21" s="78">
        <f>2250000+2650000</f>
        <v>4900000</v>
      </c>
    </row>
    <row r="22" spans="1:12" ht="67.5" customHeight="1" x14ac:dyDescent="0.2">
      <c r="A22" s="7" t="s">
        <v>279</v>
      </c>
      <c r="B22" s="7">
        <v>1070</v>
      </c>
      <c r="C22" s="7" t="s">
        <v>194</v>
      </c>
      <c r="D22" s="7" t="s">
        <v>193</v>
      </c>
      <c r="E22" s="8" t="s">
        <v>172</v>
      </c>
      <c r="F22" s="9" t="s">
        <v>469</v>
      </c>
      <c r="G22" s="39"/>
      <c r="H22" s="40"/>
      <c r="I22" s="40"/>
      <c r="J22" s="78">
        <v>18590299.260000002</v>
      </c>
    </row>
    <row r="23" spans="1:12" ht="90" x14ac:dyDescent="0.2">
      <c r="A23" s="7" t="s">
        <v>280</v>
      </c>
      <c r="B23" s="7" t="s">
        <v>174</v>
      </c>
      <c r="C23" s="7" t="s">
        <v>195</v>
      </c>
      <c r="D23" s="7" t="s">
        <v>193</v>
      </c>
      <c r="E23" s="8" t="s">
        <v>173</v>
      </c>
      <c r="F23" s="9" t="s">
        <v>469</v>
      </c>
      <c r="G23" s="39"/>
      <c r="H23" s="40"/>
      <c r="I23" s="40"/>
      <c r="J23" s="78">
        <f>1353616-38.13</f>
        <v>1353577.87</v>
      </c>
    </row>
    <row r="24" spans="1:12" ht="30" hidden="1" x14ac:dyDescent="0.2">
      <c r="A24" s="7" t="s">
        <v>281</v>
      </c>
      <c r="B24" s="7" t="s">
        <v>176</v>
      </c>
      <c r="C24" s="7" t="s">
        <v>424</v>
      </c>
      <c r="D24" s="7" t="s">
        <v>452</v>
      </c>
      <c r="E24" s="8" t="s">
        <v>175</v>
      </c>
      <c r="F24" s="9" t="s">
        <v>469</v>
      </c>
      <c r="G24" s="39"/>
      <c r="H24" s="40"/>
      <c r="I24" s="40"/>
      <c r="J24" s="78"/>
    </row>
    <row r="25" spans="1:12" ht="30" x14ac:dyDescent="0.2">
      <c r="A25" s="7" t="s">
        <v>282</v>
      </c>
      <c r="B25" s="7">
        <v>1120</v>
      </c>
      <c r="C25" s="7" t="s">
        <v>425</v>
      </c>
      <c r="D25" s="7" t="s">
        <v>453</v>
      </c>
      <c r="E25" s="8" t="s">
        <v>177</v>
      </c>
      <c r="F25" s="9" t="s">
        <v>469</v>
      </c>
      <c r="G25" s="39"/>
      <c r="H25" s="40"/>
      <c r="I25" s="40"/>
      <c r="J25" s="78">
        <v>5000000</v>
      </c>
    </row>
    <row r="26" spans="1:12" ht="48.75" customHeight="1" x14ac:dyDescent="0.2">
      <c r="A26" s="7" t="s">
        <v>283</v>
      </c>
      <c r="B26" s="7" t="s">
        <v>178</v>
      </c>
      <c r="C26" s="7" t="s">
        <v>426</v>
      </c>
      <c r="D26" s="7" t="s">
        <v>451</v>
      </c>
      <c r="E26" s="8" t="s">
        <v>187</v>
      </c>
      <c r="F26" s="9" t="s">
        <v>469</v>
      </c>
      <c r="G26" s="39"/>
      <c r="H26" s="40"/>
      <c r="I26" s="40"/>
      <c r="J26" s="78">
        <v>750000</v>
      </c>
    </row>
    <row r="27" spans="1:12" ht="30" x14ac:dyDescent="0.2">
      <c r="A27" s="7" t="s">
        <v>98</v>
      </c>
      <c r="B27" s="7" t="s">
        <v>99</v>
      </c>
      <c r="C27" s="7" t="s">
        <v>427</v>
      </c>
      <c r="D27" s="7" t="s">
        <v>100</v>
      </c>
      <c r="E27" s="8" t="s">
        <v>101</v>
      </c>
      <c r="F27" s="9" t="s">
        <v>469</v>
      </c>
      <c r="G27" s="39"/>
      <c r="H27" s="40"/>
      <c r="I27" s="40"/>
      <c r="J27" s="78">
        <v>41600</v>
      </c>
    </row>
    <row r="28" spans="1:12" ht="30" hidden="1" x14ac:dyDescent="0.2">
      <c r="A28" s="7" t="s">
        <v>103</v>
      </c>
      <c r="B28" s="7" t="s">
        <v>102</v>
      </c>
      <c r="C28" s="7"/>
      <c r="D28" s="7" t="s">
        <v>104</v>
      </c>
      <c r="E28" s="8" t="s">
        <v>105</v>
      </c>
      <c r="F28" s="9" t="s">
        <v>469</v>
      </c>
      <c r="G28" s="39"/>
      <c r="H28" s="40"/>
      <c r="I28" s="40"/>
      <c r="J28" s="78">
        <f>330000-330000</f>
        <v>0</v>
      </c>
    </row>
    <row r="29" spans="1:12" ht="15" hidden="1" x14ac:dyDescent="0.2">
      <c r="A29" s="7"/>
      <c r="B29" s="7"/>
      <c r="C29" s="7"/>
      <c r="D29" s="7"/>
      <c r="E29" s="22" t="s">
        <v>421</v>
      </c>
      <c r="F29" s="9"/>
      <c r="G29" s="39"/>
      <c r="H29" s="40"/>
      <c r="I29" s="40"/>
      <c r="J29" s="78"/>
    </row>
    <row r="30" spans="1:12" ht="15" hidden="1" x14ac:dyDescent="0.2">
      <c r="A30" s="7"/>
      <c r="B30" s="7"/>
      <c r="C30" s="7"/>
      <c r="D30" s="7"/>
      <c r="E30" s="22" t="s">
        <v>121</v>
      </c>
      <c r="F30" s="9"/>
      <c r="G30" s="39"/>
      <c r="H30" s="40"/>
      <c r="I30" s="40"/>
      <c r="J30" s="79">
        <f>330000-330000</f>
        <v>0</v>
      </c>
    </row>
    <row r="31" spans="1:12" ht="48.75" hidden="1" customHeight="1" x14ac:dyDescent="0.2">
      <c r="A31" s="7" t="s">
        <v>284</v>
      </c>
      <c r="B31" s="7" t="s">
        <v>180</v>
      </c>
      <c r="C31" s="7" t="s">
        <v>428</v>
      </c>
      <c r="D31" s="7" t="s">
        <v>450</v>
      </c>
      <c r="E31" s="8" t="s">
        <v>179</v>
      </c>
      <c r="F31" s="9" t="s">
        <v>469</v>
      </c>
      <c r="G31" s="39"/>
      <c r="H31" s="40"/>
      <c r="I31" s="40"/>
      <c r="J31" s="78">
        <f>7000000+1000000-8000000</f>
        <v>0</v>
      </c>
    </row>
    <row r="32" spans="1:12" ht="15" hidden="1" x14ac:dyDescent="0.2">
      <c r="A32" s="7" t="s">
        <v>285</v>
      </c>
      <c r="B32" s="7" t="s">
        <v>182</v>
      </c>
      <c r="C32" s="7" t="s">
        <v>429</v>
      </c>
      <c r="D32" s="7" t="s">
        <v>450</v>
      </c>
      <c r="E32" s="8" t="s">
        <v>181</v>
      </c>
      <c r="F32" s="9" t="s">
        <v>469</v>
      </c>
      <c r="G32" s="39"/>
      <c r="H32" s="40"/>
      <c r="I32" s="40"/>
      <c r="J32" s="78"/>
    </row>
    <row r="33" spans="1:11" ht="15" hidden="1" x14ac:dyDescent="0.2">
      <c r="A33" s="7" t="s">
        <v>286</v>
      </c>
      <c r="B33" s="7" t="s">
        <v>183</v>
      </c>
      <c r="C33" s="7" t="s">
        <v>205</v>
      </c>
      <c r="D33" s="7" t="s">
        <v>450</v>
      </c>
      <c r="E33" s="8" t="s">
        <v>184</v>
      </c>
      <c r="F33" s="9"/>
      <c r="G33" s="39"/>
      <c r="H33" s="40"/>
      <c r="I33" s="40"/>
      <c r="J33" s="78"/>
    </row>
    <row r="34" spans="1:11" ht="15" x14ac:dyDescent="0.2">
      <c r="A34" s="7" t="s">
        <v>287</v>
      </c>
      <c r="B34" s="7" t="s">
        <v>33</v>
      </c>
      <c r="C34" s="7" t="s">
        <v>190</v>
      </c>
      <c r="D34" s="7" t="s">
        <v>450</v>
      </c>
      <c r="E34" s="8" t="s">
        <v>191</v>
      </c>
      <c r="F34" s="90" t="s">
        <v>469</v>
      </c>
      <c r="G34" s="39"/>
      <c r="H34" s="40"/>
      <c r="I34" s="40"/>
      <c r="J34" s="78">
        <f>11000000+8107800</f>
        <v>19107800</v>
      </c>
    </row>
    <row r="35" spans="1:11" ht="15" x14ac:dyDescent="0.2">
      <c r="A35" s="7" t="s">
        <v>289</v>
      </c>
      <c r="B35" s="7" t="s">
        <v>185</v>
      </c>
      <c r="C35" s="7" t="s">
        <v>419</v>
      </c>
      <c r="D35" s="7" t="s">
        <v>420</v>
      </c>
      <c r="E35" s="8" t="s">
        <v>288</v>
      </c>
      <c r="F35" s="90"/>
      <c r="G35" s="39"/>
      <c r="H35" s="40"/>
      <c r="I35" s="40"/>
      <c r="J35" s="78">
        <f>J37+J39+J38+J40</f>
        <v>14144708.440000001</v>
      </c>
    </row>
    <row r="36" spans="1:11" ht="15" x14ac:dyDescent="0.2">
      <c r="A36" s="7"/>
      <c r="B36" s="7"/>
      <c r="C36" s="7"/>
      <c r="D36" s="7"/>
      <c r="E36" s="8" t="s">
        <v>421</v>
      </c>
      <c r="F36" s="90"/>
      <c r="G36" s="39"/>
      <c r="H36" s="40"/>
      <c r="I36" s="40"/>
      <c r="J36" s="78"/>
    </row>
    <row r="37" spans="1:11" ht="60" x14ac:dyDescent="0.2">
      <c r="A37" s="7"/>
      <c r="B37" s="7"/>
      <c r="C37" s="7"/>
      <c r="D37" s="7"/>
      <c r="E37" s="8"/>
      <c r="F37" s="36" t="s">
        <v>528</v>
      </c>
      <c r="G37" s="39"/>
      <c r="H37" s="40"/>
      <c r="I37" s="40"/>
      <c r="J37" s="78">
        <v>250000</v>
      </c>
    </row>
    <row r="38" spans="1:11" ht="60" x14ac:dyDescent="0.2">
      <c r="A38" s="7"/>
      <c r="B38" s="7"/>
      <c r="C38" s="7"/>
      <c r="D38" s="7"/>
      <c r="E38" s="8"/>
      <c r="F38" s="36" t="s">
        <v>529</v>
      </c>
      <c r="G38" s="39"/>
      <c r="H38" s="40"/>
      <c r="I38" s="40"/>
      <c r="J38" s="78">
        <v>3789452</v>
      </c>
    </row>
    <row r="39" spans="1:11" ht="60" x14ac:dyDescent="0.2">
      <c r="A39" s="7"/>
      <c r="B39" s="7"/>
      <c r="C39" s="7"/>
      <c r="D39" s="7"/>
      <c r="E39" s="8"/>
      <c r="F39" s="36" t="s">
        <v>530</v>
      </c>
      <c r="G39" s="39"/>
      <c r="H39" s="40"/>
      <c r="I39" s="40"/>
      <c r="J39" s="78">
        <v>3850000</v>
      </c>
    </row>
    <row r="40" spans="1:11" ht="45" x14ac:dyDescent="0.2">
      <c r="A40" s="7"/>
      <c r="B40" s="7"/>
      <c r="C40" s="7"/>
      <c r="D40" s="7"/>
      <c r="E40" s="8"/>
      <c r="F40" s="36" t="s">
        <v>531</v>
      </c>
      <c r="G40" s="39"/>
      <c r="H40" s="40"/>
      <c r="I40" s="40"/>
      <c r="J40" s="78">
        <v>6255256.4400000004</v>
      </c>
    </row>
    <row r="41" spans="1:11" ht="45" x14ac:dyDescent="0.2">
      <c r="A41" s="7" t="s">
        <v>91</v>
      </c>
      <c r="B41" s="7" t="s">
        <v>90</v>
      </c>
      <c r="C41" s="7" t="s">
        <v>88</v>
      </c>
      <c r="D41" s="7" t="s">
        <v>466</v>
      </c>
      <c r="E41" s="8" t="s">
        <v>89</v>
      </c>
      <c r="F41" s="36" t="s">
        <v>469</v>
      </c>
      <c r="G41" s="39"/>
      <c r="H41" s="40"/>
      <c r="I41" s="40"/>
      <c r="J41" s="78">
        <v>26643800</v>
      </c>
    </row>
    <row r="42" spans="1:11" ht="15" hidden="1" x14ac:dyDescent="0.2">
      <c r="A42" s="7" t="s">
        <v>290</v>
      </c>
      <c r="B42" s="7" t="s">
        <v>169</v>
      </c>
      <c r="C42" s="7" t="s">
        <v>239</v>
      </c>
      <c r="D42" s="7" t="s">
        <v>466</v>
      </c>
      <c r="E42" s="8" t="s">
        <v>238</v>
      </c>
      <c r="F42" s="36"/>
      <c r="G42" s="39"/>
      <c r="H42" s="40"/>
      <c r="I42" s="40"/>
      <c r="J42" s="78">
        <f>J44</f>
        <v>0</v>
      </c>
    </row>
    <row r="43" spans="1:11" ht="15" hidden="1" x14ac:dyDescent="0.2">
      <c r="A43" s="7"/>
      <c r="B43" s="7"/>
      <c r="C43" s="7"/>
      <c r="D43" s="7"/>
      <c r="E43" s="8" t="s">
        <v>421</v>
      </c>
      <c r="F43" s="36"/>
      <c r="G43" s="39"/>
      <c r="H43" s="40"/>
      <c r="I43" s="40"/>
      <c r="J43" s="78"/>
    </row>
    <row r="44" spans="1:11" ht="30" hidden="1" x14ac:dyDescent="0.2">
      <c r="A44" s="7"/>
      <c r="B44" s="7"/>
      <c r="C44" s="7"/>
      <c r="D44" s="7"/>
      <c r="E44" s="8" t="s">
        <v>435</v>
      </c>
      <c r="F44" s="36" t="s">
        <v>469</v>
      </c>
      <c r="G44" s="39"/>
      <c r="H44" s="40"/>
      <c r="I44" s="40"/>
      <c r="J44" s="78"/>
    </row>
    <row r="45" spans="1:11" s="10" customFormat="1" ht="28.5" x14ac:dyDescent="0.2">
      <c r="A45" s="24" t="s">
        <v>292</v>
      </c>
      <c r="B45" s="24"/>
      <c r="C45" s="24" t="s">
        <v>291</v>
      </c>
      <c r="D45" s="24"/>
      <c r="E45" s="25" t="s">
        <v>472</v>
      </c>
      <c r="F45" s="26"/>
      <c r="G45" s="41"/>
      <c r="H45" s="42"/>
      <c r="I45" s="42"/>
      <c r="J45" s="77">
        <f>J46</f>
        <v>127651831</v>
      </c>
      <c r="K45" s="11">
        <v>127801831</v>
      </c>
    </row>
    <row r="46" spans="1:11" s="10" customFormat="1" ht="28.5" x14ac:dyDescent="0.2">
      <c r="A46" s="24" t="s">
        <v>293</v>
      </c>
      <c r="B46" s="24"/>
      <c r="C46" s="24" t="s">
        <v>291</v>
      </c>
      <c r="D46" s="24"/>
      <c r="E46" s="25" t="s">
        <v>472</v>
      </c>
      <c r="F46" s="26"/>
      <c r="G46" s="41"/>
      <c r="H46" s="42"/>
      <c r="I46" s="42"/>
      <c r="J46" s="77">
        <f>J48+J49+J50+J51+J53+J54+J56+J57+J60+J61+J62+J52+J55</f>
        <v>127651831</v>
      </c>
      <c r="K46" s="91">
        <f>J46-J60</f>
        <v>127554531</v>
      </c>
    </row>
    <row r="47" spans="1:11" s="10" customFormat="1" ht="30" hidden="1" x14ac:dyDescent="0.2">
      <c r="A47" s="7" t="s">
        <v>294</v>
      </c>
      <c r="B47" s="7">
        <v>1120</v>
      </c>
      <c r="C47" s="7" t="s">
        <v>425</v>
      </c>
      <c r="D47" s="7" t="s">
        <v>453</v>
      </c>
      <c r="E47" s="8" t="s">
        <v>177</v>
      </c>
      <c r="F47" s="9" t="s">
        <v>469</v>
      </c>
      <c r="G47" s="41"/>
      <c r="H47" s="42"/>
      <c r="I47" s="42"/>
      <c r="J47" s="78"/>
      <c r="K47" s="11"/>
    </row>
    <row r="48" spans="1:11" s="10" customFormat="1" ht="30" hidden="1" x14ac:dyDescent="0.2">
      <c r="A48" s="7" t="s">
        <v>295</v>
      </c>
      <c r="B48" s="7">
        <v>1150</v>
      </c>
      <c r="C48" s="7" t="s">
        <v>422</v>
      </c>
      <c r="D48" s="7" t="s">
        <v>451</v>
      </c>
      <c r="E48" s="8" t="s">
        <v>296</v>
      </c>
      <c r="F48" s="9" t="s">
        <v>469</v>
      </c>
      <c r="G48" s="41"/>
      <c r="H48" s="42"/>
      <c r="I48" s="42"/>
      <c r="J48" s="78"/>
      <c r="K48" s="11"/>
    </row>
    <row r="49" spans="1:11" ht="21" customHeight="1" x14ac:dyDescent="0.2">
      <c r="A49" s="27" t="s">
        <v>297</v>
      </c>
      <c r="B49" s="7">
        <v>2010</v>
      </c>
      <c r="C49" s="27" t="s">
        <v>473</v>
      </c>
      <c r="D49" s="27" t="s">
        <v>455</v>
      </c>
      <c r="E49" s="8" t="s">
        <v>298</v>
      </c>
      <c r="F49" s="9" t="s">
        <v>469</v>
      </c>
      <c r="G49" s="39"/>
      <c r="H49" s="40"/>
      <c r="I49" s="40"/>
      <c r="J49" s="78">
        <f>23333000-21095000</f>
        <v>2238000</v>
      </c>
    </row>
    <row r="50" spans="1:11" ht="15" x14ac:dyDescent="0.2">
      <c r="A50" s="27" t="s">
        <v>299</v>
      </c>
      <c r="B50" s="7">
        <v>2030</v>
      </c>
      <c r="C50" s="27" t="s">
        <v>474</v>
      </c>
      <c r="D50" s="27" t="s">
        <v>456</v>
      </c>
      <c r="E50" s="8" t="s">
        <v>300</v>
      </c>
      <c r="F50" s="9" t="s">
        <v>469</v>
      </c>
      <c r="G50" s="39"/>
      <c r="H50" s="40"/>
      <c r="I50" s="40"/>
      <c r="J50" s="78">
        <f>261480+9705278+928100</f>
        <v>10894858</v>
      </c>
    </row>
    <row r="51" spans="1:11" ht="30" x14ac:dyDescent="0.2">
      <c r="A51" s="27" t="s">
        <v>301</v>
      </c>
      <c r="B51" s="7">
        <v>2050</v>
      </c>
      <c r="C51" s="27" t="s">
        <v>415</v>
      </c>
      <c r="D51" s="27" t="s">
        <v>416</v>
      </c>
      <c r="E51" s="8" t="s">
        <v>302</v>
      </c>
      <c r="F51" s="9" t="s">
        <v>469</v>
      </c>
      <c r="G51" s="39"/>
      <c r="H51" s="40"/>
      <c r="I51" s="40"/>
      <c r="J51" s="78">
        <v>800000</v>
      </c>
    </row>
    <row r="52" spans="1:11" ht="15" x14ac:dyDescent="0.2">
      <c r="A52" s="27" t="s">
        <v>303</v>
      </c>
      <c r="B52" s="7">
        <v>2060</v>
      </c>
      <c r="C52" s="27" t="s">
        <v>475</v>
      </c>
      <c r="D52" s="27" t="s">
        <v>457</v>
      </c>
      <c r="E52" s="8" t="s">
        <v>304</v>
      </c>
      <c r="F52" s="9" t="s">
        <v>469</v>
      </c>
      <c r="G52" s="39"/>
      <c r="H52" s="40"/>
      <c r="I52" s="40"/>
      <c r="J52" s="78">
        <v>3265312</v>
      </c>
    </row>
    <row r="53" spans="1:11" ht="30" x14ac:dyDescent="0.2">
      <c r="A53" s="27" t="s">
        <v>305</v>
      </c>
      <c r="B53" s="7">
        <v>2070</v>
      </c>
      <c r="C53" s="27" t="s">
        <v>476</v>
      </c>
      <c r="D53" s="27" t="s">
        <v>457</v>
      </c>
      <c r="E53" s="8" t="s">
        <v>306</v>
      </c>
      <c r="F53" s="9" t="s">
        <v>469</v>
      </c>
      <c r="G53" s="39"/>
      <c r="H53" s="40"/>
      <c r="I53" s="40"/>
      <c r="J53" s="78">
        <f>2278990+74000</f>
        <v>2352990</v>
      </c>
    </row>
    <row r="54" spans="1:11" ht="15" x14ac:dyDescent="0.2">
      <c r="A54" s="27" t="s">
        <v>307</v>
      </c>
      <c r="B54" s="7">
        <v>2100</v>
      </c>
      <c r="C54" s="27" t="s">
        <v>30</v>
      </c>
      <c r="D54" s="27" t="s">
        <v>31</v>
      </c>
      <c r="E54" s="8" t="s">
        <v>308</v>
      </c>
      <c r="F54" s="9" t="s">
        <v>469</v>
      </c>
      <c r="G54" s="39"/>
      <c r="H54" s="40"/>
      <c r="I54" s="40"/>
      <c r="J54" s="78">
        <v>732559</v>
      </c>
    </row>
    <row r="55" spans="1:11" ht="30" x14ac:dyDescent="0.2">
      <c r="A55" s="27" t="s">
        <v>309</v>
      </c>
      <c r="B55" s="7">
        <v>2110</v>
      </c>
      <c r="C55" s="27" t="s">
        <v>477</v>
      </c>
      <c r="D55" s="27" t="s">
        <v>458</v>
      </c>
      <c r="E55" s="8" t="s">
        <v>310</v>
      </c>
      <c r="F55" s="9" t="s">
        <v>469</v>
      </c>
      <c r="G55" s="39"/>
      <c r="H55" s="40"/>
      <c r="I55" s="39"/>
      <c r="J55" s="78">
        <v>1607509</v>
      </c>
    </row>
    <row r="56" spans="1:11" ht="30" hidden="1" x14ac:dyDescent="0.2">
      <c r="A56" s="7" t="s">
        <v>311</v>
      </c>
      <c r="B56" s="7">
        <v>2130</v>
      </c>
      <c r="C56" s="7" t="s">
        <v>433</v>
      </c>
      <c r="D56" s="7" t="s">
        <v>459</v>
      </c>
      <c r="E56" s="8" t="s">
        <v>312</v>
      </c>
      <c r="F56" s="9" t="s">
        <v>469</v>
      </c>
      <c r="G56" s="39"/>
      <c r="H56" s="40"/>
      <c r="I56" s="39"/>
      <c r="J56" s="78"/>
    </row>
    <row r="57" spans="1:11" ht="15" x14ac:dyDescent="0.2">
      <c r="A57" s="7" t="s">
        <v>313</v>
      </c>
      <c r="B57" s="7" t="s">
        <v>42</v>
      </c>
      <c r="C57" s="7" t="s">
        <v>434</v>
      </c>
      <c r="D57" s="7" t="s">
        <v>462</v>
      </c>
      <c r="E57" s="8" t="s">
        <v>122</v>
      </c>
      <c r="F57" s="9" t="s">
        <v>469</v>
      </c>
      <c r="G57" s="39"/>
      <c r="H57" s="40"/>
      <c r="I57" s="39"/>
      <c r="J57" s="78">
        <f>80526600-261480-27180444+46025831</f>
        <v>99110507</v>
      </c>
    </row>
    <row r="58" spans="1:11" s="12" customFormat="1" ht="15" x14ac:dyDescent="0.2">
      <c r="A58" s="21"/>
      <c r="B58" s="21"/>
      <c r="C58" s="21"/>
      <c r="D58" s="21"/>
      <c r="E58" s="22" t="s">
        <v>421</v>
      </c>
      <c r="F58" s="23"/>
      <c r="G58" s="43"/>
      <c r="H58" s="44"/>
      <c r="I58" s="43"/>
      <c r="J58" s="79"/>
      <c r="K58" s="13"/>
    </row>
    <row r="59" spans="1:11" s="12" customFormat="1" ht="15" x14ac:dyDescent="0.2">
      <c r="A59" s="21"/>
      <c r="B59" s="21"/>
      <c r="C59" s="21"/>
      <c r="D59" s="21"/>
      <c r="E59" s="22" t="s">
        <v>121</v>
      </c>
      <c r="F59" s="23"/>
      <c r="G59" s="43"/>
      <c r="H59" s="44"/>
      <c r="I59" s="43"/>
      <c r="J59" s="79">
        <f>12526600</f>
        <v>12526600</v>
      </c>
      <c r="K59" s="13"/>
    </row>
    <row r="60" spans="1:11" ht="15" x14ac:dyDescent="0.2">
      <c r="A60" s="7" t="s">
        <v>314</v>
      </c>
      <c r="B60" s="7">
        <v>4060</v>
      </c>
      <c r="C60" s="7">
        <v>110201</v>
      </c>
      <c r="D60" s="7" t="s">
        <v>463</v>
      </c>
      <c r="E60" s="8" t="s">
        <v>315</v>
      </c>
      <c r="F60" s="9" t="s">
        <v>469</v>
      </c>
      <c r="G60" s="39"/>
      <c r="H60" s="40"/>
      <c r="I60" s="39"/>
      <c r="J60" s="78">
        <f>97300</f>
        <v>97300</v>
      </c>
    </row>
    <row r="61" spans="1:11" ht="15" x14ac:dyDescent="0.2">
      <c r="A61" s="7" t="s">
        <v>316</v>
      </c>
      <c r="B61" s="7" t="s">
        <v>185</v>
      </c>
      <c r="C61" s="7" t="s">
        <v>419</v>
      </c>
      <c r="D61" s="7" t="s">
        <v>420</v>
      </c>
      <c r="E61" s="8" t="s">
        <v>288</v>
      </c>
      <c r="F61" s="9"/>
      <c r="G61" s="39"/>
      <c r="H61" s="40"/>
      <c r="I61" s="39"/>
      <c r="J61" s="78">
        <f>J63+J64+J65+J66+J67+J68+J69+J70+J71+J72+J73+J74+J75+J76+J77+J78+J79+J80+J81+J82</f>
        <v>6552796</v>
      </c>
    </row>
    <row r="62" spans="1:11" ht="15" x14ac:dyDescent="0.2">
      <c r="A62" s="7"/>
      <c r="B62" s="7"/>
      <c r="C62" s="7"/>
      <c r="D62" s="7"/>
      <c r="E62" s="8" t="s">
        <v>421</v>
      </c>
      <c r="F62" s="9"/>
      <c r="G62" s="39"/>
      <c r="H62" s="40"/>
      <c r="I62" s="39"/>
      <c r="J62" s="78"/>
    </row>
    <row r="63" spans="1:11" ht="51" customHeight="1" x14ac:dyDescent="0.2">
      <c r="A63" s="7"/>
      <c r="B63" s="7"/>
      <c r="C63" s="7"/>
      <c r="D63" s="7"/>
      <c r="E63" s="8"/>
      <c r="F63" s="9" t="s">
        <v>532</v>
      </c>
      <c r="G63" s="39">
        <v>500000</v>
      </c>
      <c r="H63" s="40">
        <v>100</v>
      </c>
      <c r="I63" s="39">
        <v>465000</v>
      </c>
      <c r="J63" s="78">
        <v>35000</v>
      </c>
    </row>
    <row r="64" spans="1:11" ht="49.5" customHeight="1" x14ac:dyDescent="0.2">
      <c r="A64" s="7"/>
      <c r="B64" s="7"/>
      <c r="C64" s="7"/>
      <c r="D64" s="7"/>
      <c r="E64" s="8"/>
      <c r="F64" s="9" t="s">
        <v>687</v>
      </c>
      <c r="G64" s="39">
        <v>500000</v>
      </c>
      <c r="H64" s="40">
        <v>100</v>
      </c>
      <c r="I64" s="39">
        <v>465000</v>
      </c>
      <c r="J64" s="78">
        <v>35000</v>
      </c>
    </row>
    <row r="65" spans="1:11" ht="31.5" customHeight="1" x14ac:dyDescent="0.2">
      <c r="A65" s="7"/>
      <c r="B65" s="7"/>
      <c r="C65" s="7"/>
      <c r="D65" s="7"/>
      <c r="E65" s="8"/>
      <c r="F65" s="9" t="s">
        <v>650</v>
      </c>
      <c r="G65" s="39">
        <v>274336</v>
      </c>
      <c r="H65" s="40"/>
      <c r="I65" s="39"/>
      <c r="J65" s="78">
        <v>199936</v>
      </c>
    </row>
    <row r="66" spans="1:11" ht="60" x14ac:dyDescent="0.2">
      <c r="A66" s="7"/>
      <c r="B66" s="7"/>
      <c r="C66" s="7"/>
      <c r="D66" s="7"/>
      <c r="E66" s="8"/>
      <c r="F66" s="36" t="s">
        <v>533</v>
      </c>
      <c r="G66" s="39">
        <v>1010548</v>
      </c>
      <c r="H66" s="40"/>
      <c r="I66" s="39"/>
      <c r="J66" s="80">
        <v>892988</v>
      </c>
    </row>
    <row r="67" spans="1:11" ht="60" x14ac:dyDescent="0.2">
      <c r="A67" s="7"/>
      <c r="B67" s="7"/>
      <c r="C67" s="7"/>
      <c r="D67" s="7"/>
      <c r="E67" s="8"/>
      <c r="F67" s="8" t="s">
        <v>651</v>
      </c>
      <c r="G67" s="39">
        <v>3661423</v>
      </c>
      <c r="H67" s="40"/>
      <c r="I67" s="39"/>
      <c r="J67" s="78">
        <v>3553123</v>
      </c>
    </row>
    <row r="68" spans="1:11" ht="45" x14ac:dyDescent="0.2">
      <c r="A68" s="7"/>
      <c r="B68" s="7"/>
      <c r="C68" s="7"/>
      <c r="D68" s="7"/>
      <c r="E68" s="8"/>
      <c r="F68" s="8" t="s">
        <v>534</v>
      </c>
      <c r="G68" s="39">
        <v>2400000</v>
      </c>
      <c r="H68" s="40">
        <v>100</v>
      </c>
      <c r="I68" s="39">
        <v>2200000</v>
      </c>
      <c r="J68" s="78">
        <v>200000</v>
      </c>
    </row>
    <row r="69" spans="1:11" ht="30" x14ac:dyDescent="0.2">
      <c r="A69" s="7"/>
      <c r="B69" s="7"/>
      <c r="C69" s="7"/>
      <c r="D69" s="7"/>
      <c r="E69" s="8"/>
      <c r="F69" s="8" t="s">
        <v>535</v>
      </c>
      <c r="G69" s="39">
        <v>200000</v>
      </c>
      <c r="H69" s="40"/>
      <c r="I69" s="39"/>
      <c r="J69" s="78">
        <v>200000</v>
      </c>
    </row>
    <row r="70" spans="1:11" ht="30" x14ac:dyDescent="0.2">
      <c r="A70" s="7"/>
      <c r="B70" s="7"/>
      <c r="C70" s="7"/>
      <c r="D70" s="7"/>
      <c r="E70" s="8"/>
      <c r="F70" s="8" t="s">
        <v>536</v>
      </c>
      <c r="G70" s="39">
        <v>100000</v>
      </c>
      <c r="H70" s="40"/>
      <c r="I70" s="39"/>
      <c r="J70" s="78">
        <v>100000</v>
      </c>
    </row>
    <row r="71" spans="1:11" s="12" customFormat="1" ht="60" x14ac:dyDescent="0.2">
      <c r="A71" s="21"/>
      <c r="B71" s="21"/>
      <c r="C71" s="21"/>
      <c r="D71" s="21"/>
      <c r="E71" s="8"/>
      <c r="F71" s="9" t="s">
        <v>652</v>
      </c>
      <c r="G71" s="39">
        <v>37850000</v>
      </c>
      <c r="H71" s="40">
        <v>100</v>
      </c>
      <c r="I71" s="39">
        <v>37849237</v>
      </c>
      <c r="J71" s="78">
        <v>762983</v>
      </c>
      <c r="K71" s="13"/>
    </row>
    <row r="72" spans="1:11" s="12" customFormat="1" ht="30" x14ac:dyDescent="0.2">
      <c r="A72" s="21"/>
      <c r="B72" s="21"/>
      <c r="C72" s="21"/>
      <c r="D72" s="21"/>
      <c r="E72" s="8"/>
      <c r="F72" s="9" t="s">
        <v>537</v>
      </c>
      <c r="G72" s="39"/>
      <c r="H72" s="40">
        <v>100</v>
      </c>
      <c r="I72" s="39"/>
      <c r="J72" s="78">
        <v>50000</v>
      </c>
      <c r="K72" s="13"/>
    </row>
    <row r="73" spans="1:11" s="12" customFormat="1" ht="60" x14ac:dyDescent="0.2">
      <c r="A73" s="21"/>
      <c r="B73" s="21"/>
      <c r="C73" s="21"/>
      <c r="D73" s="21"/>
      <c r="E73" s="8"/>
      <c r="F73" s="37" t="s">
        <v>653</v>
      </c>
      <c r="G73" s="39"/>
      <c r="H73" s="40">
        <v>100</v>
      </c>
      <c r="I73" s="39"/>
      <c r="J73" s="78">
        <v>100000</v>
      </c>
      <c r="K73" s="13"/>
    </row>
    <row r="74" spans="1:11" s="12" customFormat="1" ht="45" x14ac:dyDescent="0.2">
      <c r="A74" s="21"/>
      <c r="B74" s="21"/>
      <c r="C74" s="21"/>
      <c r="D74" s="21"/>
      <c r="E74" s="8"/>
      <c r="F74" s="37" t="s">
        <v>541</v>
      </c>
      <c r="G74" s="39">
        <v>215808</v>
      </c>
      <c r="H74" s="40"/>
      <c r="I74" s="39"/>
      <c r="J74" s="78">
        <v>203766</v>
      </c>
      <c r="K74" s="13"/>
    </row>
    <row r="75" spans="1:11" s="12" customFormat="1" ht="60" x14ac:dyDescent="0.2">
      <c r="A75" s="21"/>
      <c r="B75" s="21"/>
      <c r="C75" s="21"/>
      <c r="D75" s="21"/>
      <c r="E75" s="8"/>
      <c r="F75" s="37" t="s">
        <v>654</v>
      </c>
      <c r="G75" s="39"/>
      <c r="H75" s="40">
        <v>100</v>
      </c>
      <c r="I75" s="39"/>
      <c r="J75" s="78">
        <v>70000</v>
      </c>
      <c r="K75" s="13"/>
    </row>
    <row r="76" spans="1:11" s="12" customFormat="1" ht="19.5" customHeight="1" x14ac:dyDescent="0.2">
      <c r="A76" s="21"/>
      <c r="B76" s="21"/>
      <c r="C76" s="21"/>
      <c r="D76" s="21"/>
      <c r="E76" s="8"/>
      <c r="F76" s="37" t="s">
        <v>542</v>
      </c>
      <c r="G76" s="39">
        <v>168900</v>
      </c>
      <c r="H76" s="40"/>
      <c r="I76" s="39"/>
      <c r="J76" s="78">
        <v>150000</v>
      </c>
      <c r="K76" s="13"/>
    </row>
    <row r="77" spans="1:11" s="12" customFormat="1" ht="75" hidden="1" x14ac:dyDescent="0.2">
      <c r="A77" s="21"/>
      <c r="B77" s="21"/>
      <c r="C77" s="21"/>
      <c r="D77" s="21"/>
      <c r="E77" s="8"/>
      <c r="F77" s="37" t="s">
        <v>517</v>
      </c>
      <c r="G77" s="43"/>
      <c r="H77" s="44"/>
      <c r="I77" s="43"/>
      <c r="J77" s="78"/>
      <c r="K77" s="13"/>
    </row>
    <row r="78" spans="1:11" s="12" customFormat="1" ht="45" hidden="1" x14ac:dyDescent="0.2">
      <c r="A78" s="21"/>
      <c r="B78" s="21"/>
      <c r="C78" s="21"/>
      <c r="D78" s="21"/>
      <c r="E78" s="8"/>
      <c r="F78" s="37" t="s">
        <v>518</v>
      </c>
      <c r="G78" s="43"/>
      <c r="H78" s="44"/>
      <c r="I78" s="43"/>
      <c r="J78" s="78"/>
      <c r="K78" s="13"/>
    </row>
    <row r="79" spans="1:11" s="12" customFormat="1" ht="30" hidden="1" x14ac:dyDescent="0.2">
      <c r="A79" s="21"/>
      <c r="B79" s="21"/>
      <c r="C79" s="21"/>
      <c r="D79" s="21"/>
      <c r="E79" s="8"/>
      <c r="F79" s="37" t="s">
        <v>519</v>
      </c>
      <c r="G79" s="43"/>
      <c r="H79" s="44"/>
      <c r="I79" s="43"/>
      <c r="J79" s="78"/>
      <c r="K79" s="13"/>
    </row>
    <row r="80" spans="1:11" s="12" customFormat="1" ht="45" hidden="1" x14ac:dyDescent="0.2">
      <c r="A80" s="21"/>
      <c r="B80" s="21"/>
      <c r="C80" s="21"/>
      <c r="D80" s="21"/>
      <c r="E80" s="8"/>
      <c r="F80" s="37" t="s">
        <v>196</v>
      </c>
      <c r="G80" s="43"/>
      <c r="H80" s="44"/>
      <c r="I80" s="43"/>
      <c r="J80" s="78"/>
      <c r="K80" s="13"/>
    </row>
    <row r="81" spans="1:11" s="12" customFormat="1" ht="60" hidden="1" x14ac:dyDescent="0.2">
      <c r="A81" s="21"/>
      <c r="B81" s="21"/>
      <c r="C81" s="21"/>
      <c r="D81" s="21"/>
      <c r="E81" s="8"/>
      <c r="F81" s="37" t="s">
        <v>520</v>
      </c>
      <c r="G81" s="43"/>
      <c r="H81" s="44"/>
      <c r="I81" s="43"/>
      <c r="J81" s="78"/>
      <c r="K81" s="13"/>
    </row>
    <row r="82" spans="1:11" s="12" customFormat="1" ht="60" hidden="1" x14ac:dyDescent="0.2">
      <c r="A82" s="21"/>
      <c r="B82" s="21"/>
      <c r="C82" s="21"/>
      <c r="D82" s="21"/>
      <c r="E82" s="8"/>
      <c r="F82" s="37" t="s">
        <v>538</v>
      </c>
      <c r="G82" s="43"/>
      <c r="H82" s="44"/>
      <c r="I82" s="43"/>
      <c r="J82" s="78"/>
      <c r="K82" s="13"/>
    </row>
    <row r="83" spans="1:11" s="10" customFormat="1" ht="28.5" x14ac:dyDescent="0.2">
      <c r="A83" s="24" t="s">
        <v>318</v>
      </c>
      <c r="B83" s="24"/>
      <c r="C83" s="24" t="s">
        <v>317</v>
      </c>
      <c r="D83" s="24"/>
      <c r="E83" s="25" t="s">
        <v>436</v>
      </c>
      <c r="F83" s="26"/>
      <c r="G83" s="41"/>
      <c r="H83" s="42"/>
      <c r="I83" s="41"/>
      <c r="J83" s="77">
        <f>J84</f>
        <v>11696911</v>
      </c>
      <c r="K83" s="11"/>
    </row>
    <row r="84" spans="1:11" s="10" customFormat="1" ht="28.5" x14ac:dyDescent="0.2">
      <c r="A84" s="24" t="s">
        <v>319</v>
      </c>
      <c r="B84" s="24"/>
      <c r="C84" s="24" t="s">
        <v>317</v>
      </c>
      <c r="D84" s="24"/>
      <c r="E84" s="25" t="s">
        <v>436</v>
      </c>
      <c r="F84" s="26"/>
      <c r="G84" s="41"/>
      <c r="H84" s="42"/>
      <c r="I84" s="41"/>
      <c r="J84" s="77">
        <f>J89+J100+J92+J95+J91</f>
        <v>11696911</v>
      </c>
      <c r="K84" s="11"/>
    </row>
    <row r="85" spans="1:11" s="10" customFormat="1" ht="45" hidden="1" x14ac:dyDescent="0.2">
      <c r="A85" s="7" t="s">
        <v>379</v>
      </c>
      <c r="B85" s="7" t="s">
        <v>378</v>
      </c>
      <c r="C85" s="24"/>
      <c r="D85" s="24"/>
      <c r="E85" s="8" t="s">
        <v>380</v>
      </c>
      <c r="F85" s="26"/>
      <c r="G85" s="41"/>
      <c r="H85" s="42"/>
      <c r="I85" s="41"/>
      <c r="J85" s="77">
        <f>J86+J87+J88</f>
        <v>0</v>
      </c>
      <c r="K85" s="11"/>
    </row>
    <row r="86" spans="1:11" ht="45" hidden="1" x14ac:dyDescent="0.2">
      <c r="A86" s="7" t="s">
        <v>320</v>
      </c>
      <c r="B86" s="7">
        <v>3101</v>
      </c>
      <c r="C86" s="7" t="s">
        <v>437</v>
      </c>
      <c r="D86" s="7" t="s">
        <v>464</v>
      </c>
      <c r="E86" s="8" t="s">
        <v>322</v>
      </c>
      <c r="F86" s="9" t="s">
        <v>469</v>
      </c>
      <c r="G86" s="39"/>
      <c r="H86" s="40"/>
      <c r="I86" s="39"/>
      <c r="J86" s="78">
        <f>3952895-3952895</f>
        <v>0</v>
      </c>
    </row>
    <row r="87" spans="1:11" ht="90" hidden="1" x14ac:dyDescent="0.2">
      <c r="A87" s="7" t="s">
        <v>323</v>
      </c>
      <c r="B87" s="7">
        <v>3102</v>
      </c>
      <c r="C87" s="7" t="s">
        <v>438</v>
      </c>
      <c r="D87" s="7" t="s">
        <v>465</v>
      </c>
      <c r="E87" s="8" t="s">
        <v>324</v>
      </c>
      <c r="F87" s="9" t="s">
        <v>469</v>
      </c>
      <c r="G87" s="39"/>
      <c r="H87" s="40"/>
      <c r="I87" s="39"/>
      <c r="J87" s="78">
        <f>7547105-7547105</f>
        <v>0</v>
      </c>
    </row>
    <row r="88" spans="1:11" ht="30" hidden="1" x14ac:dyDescent="0.2">
      <c r="A88" s="7" t="s">
        <v>325</v>
      </c>
      <c r="B88" s="7">
        <v>3105</v>
      </c>
      <c r="C88" s="7" t="s">
        <v>439</v>
      </c>
      <c r="D88" s="7" t="s">
        <v>464</v>
      </c>
      <c r="E88" s="8" t="s">
        <v>328</v>
      </c>
      <c r="F88" s="9" t="s">
        <v>469</v>
      </c>
      <c r="G88" s="39"/>
      <c r="H88" s="40"/>
      <c r="I88" s="39"/>
      <c r="J88" s="78"/>
    </row>
    <row r="89" spans="1:11" ht="30" hidden="1" x14ac:dyDescent="0.2">
      <c r="A89" s="7" t="s">
        <v>49</v>
      </c>
      <c r="B89" s="7" t="s">
        <v>47</v>
      </c>
      <c r="C89" s="7"/>
      <c r="D89" s="7"/>
      <c r="E89" s="8" t="s">
        <v>51</v>
      </c>
      <c r="F89" s="9"/>
      <c r="G89" s="39"/>
      <c r="H89" s="40"/>
      <c r="I89" s="39"/>
      <c r="J89" s="78">
        <f>J90</f>
        <v>0</v>
      </c>
    </row>
    <row r="90" spans="1:11" ht="30" hidden="1" x14ac:dyDescent="0.2">
      <c r="A90" s="7" t="s">
        <v>50</v>
      </c>
      <c r="B90" s="7" t="s">
        <v>48</v>
      </c>
      <c r="C90" s="7"/>
      <c r="D90" s="7" t="s">
        <v>176</v>
      </c>
      <c r="E90" s="8" t="s">
        <v>52</v>
      </c>
      <c r="F90" s="9" t="s">
        <v>469</v>
      </c>
      <c r="G90" s="39"/>
      <c r="H90" s="40"/>
      <c r="I90" s="39"/>
      <c r="J90" s="78">
        <f>11500000-150400-11349600</f>
        <v>0</v>
      </c>
    </row>
    <row r="91" spans="1:11" ht="30" x14ac:dyDescent="0.2">
      <c r="A91" s="7" t="s">
        <v>500</v>
      </c>
      <c r="B91" s="7" t="s">
        <v>501</v>
      </c>
      <c r="C91" s="7"/>
      <c r="D91" s="7" t="s">
        <v>176</v>
      </c>
      <c r="E91" s="8" t="s">
        <v>502</v>
      </c>
      <c r="F91" s="9" t="s">
        <v>469</v>
      </c>
      <c r="G91" s="39"/>
      <c r="H91" s="40"/>
      <c r="I91" s="39"/>
      <c r="J91" s="78">
        <v>90000</v>
      </c>
    </row>
    <row r="92" spans="1:11" ht="45" x14ac:dyDescent="0.2">
      <c r="A92" s="7" t="s">
        <v>379</v>
      </c>
      <c r="B92" s="7" t="s">
        <v>378</v>
      </c>
      <c r="C92" s="7"/>
      <c r="D92" s="7"/>
      <c r="E92" s="8" t="s">
        <v>380</v>
      </c>
      <c r="F92" s="9"/>
      <c r="G92" s="39"/>
      <c r="H92" s="40"/>
      <c r="I92" s="39"/>
      <c r="J92" s="78">
        <f>J93+J94</f>
        <v>11202600</v>
      </c>
    </row>
    <row r="93" spans="1:11" ht="45" x14ac:dyDescent="0.2">
      <c r="A93" s="7" t="s">
        <v>320</v>
      </c>
      <c r="B93" s="7" t="s">
        <v>494</v>
      </c>
      <c r="C93" s="7"/>
      <c r="D93" s="7" t="s">
        <v>464</v>
      </c>
      <c r="E93" s="8" t="s">
        <v>322</v>
      </c>
      <c r="F93" s="9" t="s">
        <v>469</v>
      </c>
      <c r="G93" s="39"/>
      <c r="H93" s="40"/>
      <c r="I93" s="39"/>
      <c r="J93" s="78">
        <v>357500</v>
      </c>
    </row>
    <row r="94" spans="1:11" ht="78" customHeight="1" x14ac:dyDescent="0.2">
      <c r="A94" s="7" t="s">
        <v>323</v>
      </c>
      <c r="B94" s="7" t="s">
        <v>495</v>
      </c>
      <c r="C94" s="7"/>
      <c r="D94" s="7" t="s">
        <v>465</v>
      </c>
      <c r="E94" s="8" t="s">
        <v>324</v>
      </c>
      <c r="F94" s="9" t="s">
        <v>469</v>
      </c>
      <c r="G94" s="39"/>
      <c r="H94" s="40"/>
      <c r="I94" s="39"/>
      <c r="J94" s="78">
        <v>10845100</v>
      </c>
    </row>
    <row r="95" spans="1:11" ht="15" x14ac:dyDescent="0.2">
      <c r="A95" s="7" t="s">
        <v>492</v>
      </c>
      <c r="B95" s="7" t="s">
        <v>496</v>
      </c>
      <c r="C95" s="7"/>
      <c r="D95" s="7"/>
      <c r="E95" s="8" t="s">
        <v>498</v>
      </c>
      <c r="F95" s="9"/>
      <c r="G95" s="39"/>
      <c r="H95" s="40"/>
      <c r="I95" s="39"/>
      <c r="J95" s="78">
        <f>J96</f>
        <v>57000</v>
      </c>
    </row>
    <row r="96" spans="1:11" ht="30" x14ac:dyDescent="0.2">
      <c r="A96" s="7" t="s">
        <v>493</v>
      </c>
      <c r="B96" s="7" t="s">
        <v>497</v>
      </c>
      <c r="C96" s="7"/>
      <c r="D96" s="7" t="s">
        <v>171</v>
      </c>
      <c r="E96" s="8" t="s">
        <v>499</v>
      </c>
      <c r="F96" s="9" t="s">
        <v>469</v>
      </c>
      <c r="G96" s="39"/>
      <c r="H96" s="40"/>
      <c r="I96" s="39"/>
      <c r="J96" s="78">
        <v>57000</v>
      </c>
    </row>
    <row r="97" spans="1:11" ht="15" hidden="1" x14ac:dyDescent="0.2">
      <c r="A97" s="7" t="s">
        <v>329</v>
      </c>
      <c r="B97" s="7" t="s">
        <v>185</v>
      </c>
      <c r="C97" s="7" t="s">
        <v>419</v>
      </c>
      <c r="D97" s="7" t="s">
        <v>420</v>
      </c>
      <c r="E97" s="8" t="s">
        <v>288</v>
      </c>
      <c r="F97" s="9"/>
      <c r="G97" s="39"/>
      <c r="H97" s="40"/>
      <c r="I97" s="39"/>
      <c r="J97" s="78">
        <f>J99</f>
        <v>0</v>
      </c>
    </row>
    <row r="98" spans="1:11" ht="15" hidden="1" x14ac:dyDescent="0.2">
      <c r="A98" s="7"/>
      <c r="B98" s="7"/>
      <c r="C98" s="7"/>
      <c r="D98" s="7"/>
      <c r="E98" s="8" t="s">
        <v>421</v>
      </c>
      <c r="F98" s="9"/>
      <c r="G98" s="39"/>
      <c r="H98" s="40"/>
      <c r="I98" s="39"/>
      <c r="J98" s="78"/>
    </row>
    <row r="99" spans="1:11" ht="45" hidden="1" x14ac:dyDescent="0.2">
      <c r="A99" s="7"/>
      <c r="B99" s="7"/>
      <c r="C99" s="7"/>
      <c r="D99" s="7"/>
      <c r="E99" s="8"/>
      <c r="F99" s="9" t="s">
        <v>521</v>
      </c>
      <c r="G99" s="39"/>
      <c r="H99" s="40"/>
      <c r="I99" s="39"/>
      <c r="J99" s="78"/>
    </row>
    <row r="100" spans="1:11" ht="15" x14ac:dyDescent="0.2">
      <c r="A100" s="7" t="s">
        <v>329</v>
      </c>
      <c r="B100" s="7" t="s">
        <v>185</v>
      </c>
      <c r="C100" s="7" t="s">
        <v>419</v>
      </c>
      <c r="D100" s="7" t="s">
        <v>420</v>
      </c>
      <c r="E100" s="8" t="s">
        <v>154</v>
      </c>
      <c r="F100" s="9"/>
      <c r="G100" s="39"/>
      <c r="H100" s="40"/>
      <c r="I100" s="39"/>
      <c r="J100" s="78">
        <f>J102+J103+J104+J105+J106+J107</f>
        <v>347311</v>
      </c>
    </row>
    <row r="101" spans="1:11" ht="15" x14ac:dyDescent="0.2">
      <c r="A101" s="7"/>
      <c r="B101" s="7"/>
      <c r="C101" s="7"/>
      <c r="D101" s="7"/>
      <c r="E101" s="8" t="s">
        <v>421</v>
      </c>
      <c r="F101" s="9"/>
      <c r="G101" s="39"/>
      <c r="H101" s="40"/>
      <c r="I101" s="39"/>
      <c r="J101" s="78"/>
    </row>
    <row r="102" spans="1:11" ht="30" x14ac:dyDescent="0.2">
      <c r="A102" s="7"/>
      <c r="B102" s="7"/>
      <c r="C102" s="7"/>
      <c r="D102" s="7"/>
      <c r="E102" s="8"/>
      <c r="F102" s="9" t="s">
        <v>543</v>
      </c>
      <c r="G102" s="39"/>
      <c r="H102" s="40"/>
      <c r="I102" s="39"/>
      <c r="J102" s="78">
        <v>15400</v>
      </c>
    </row>
    <row r="103" spans="1:11" ht="45" x14ac:dyDescent="0.2">
      <c r="A103" s="7"/>
      <c r="B103" s="7"/>
      <c r="C103" s="7"/>
      <c r="D103" s="7"/>
      <c r="E103" s="8"/>
      <c r="F103" s="9" t="s">
        <v>544</v>
      </c>
      <c r="G103" s="39"/>
      <c r="H103" s="40"/>
      <c r="I103" s="39"/>
      <c r="J103" s="78">
        <f>39000</f>
        <v>39000</v>
      </c>
    </row>
    <row r="104" spans="1:11" ht="45" x14ac:dyDescent="0.2">
      <c r="A104" s="7"/>
      <c r="B104" s="7"/>
      <c r="C104" s="7"/>
      <c r="D104" s="7"/>
      <c r="E104" s="8"/>
      <c r="F104" s="9" t="s">
        <v>545</v>
      </c>
      <c r="G104" s="39"/>
      <c r="H104" s="40"/>
      <c r="I104" s="39"/>
      <c r="J104" s="78">
        <v>21000</v>
      </c>
    </row>
    <row r="105" spans="1:11" ht="60" x14ac:dyDescent="0.2">
      <c r="A105" s="7"/>
      <c r="B105" s="7"/>
      <c r="C105" s="7"/>
      <c r="D105" s="7"/>
      <c r="E105" s="8"/>
      <c r="F105" s="9" t="s">
        <v>655</v>
      </c>
      <c r="G105" s="39"/>
      <c r="H105" s="40"/>
      <c r="I105" s="39"/>
      <c r="J105" s="78">
        <f>48200</f>
        <v>48200</v>
      </c>
    </row>
    <row r="106" spans="1:11" ht="45" x14ac:dyDescent="0.2">
      <c r="A106" s="7"/>
      <c r="B106" s="7"/>
      <c r="C106" s="7"/>
      <c r="D106" s="7"/>
      <c r="E106" s="8"/>
      <c r="F106" s="9" t="s">
        <v>546</v>
      </c>
      <c r="G106" s="39"/>
      <c r="H106" s="40"/>
      <c r="I106" s="39"/>
      <c r="J106" s="78">
        <f>26800</f>
        <v>26800</v>
      </c>
    </row>
    <row r="107" spans="1:11" ht="46.5" customHeight="1" x14ac:dyDescent="0.2">
      <c r="A107" s="7"/>
      <c r="B107" s="7"/>
      <c r="C107" s="7"/>
      <c r="D107" s="7"/>
      <c r="E107" s="8"/>
      <c r="F107" s="9" t="s">
        <v>547</v>
      </c>
      <c r="G107" s="39"/>
      <c r="H107" s="40"/>
      <c r="I107" s="39"/>
      <c r="J107" s="78">
        <v>196911</v>
      </c>
    </row>
    <row r="108" spans="1:11" s="10" customFormat="1" ht="28.5" x14ac:dyDescent="0.2">
      <c r="A108" s="24" t="s">
        <v>394</v>
      </c>
      <c r="B108" s="24"/>
      <c r="C108" s="24" t="s">
        <v>393</v>
      </c>
      <c r="D108" s="24"/>
      <c r="E108" s="25" t="s">
        <v>29</v>
      </c>
      <c r="F108" s="26"/>
      <c r="G108" s="41"/>
      <c r="H108" s="42"/>
      <c r="I108" s="41"/>
      <c r="J108" s="77">
        <f>J109</f>
        <v>3120000</v>
      </c>
      <c r="K108" s="11"/>
    </row>
    <row r="109" spans="1:11" s="10" customFormat="1" ht="28.5" x14ac:dyDescent="0.2">
      <c r="A109" s="24" t="s">
        <v>395</v>
      </c>
      <c r="B109" s="24"/>
      <c r="C109" s="24" t="s">
        <v>393</v>
      </c>
      <c r="D109" s="24"/>
      <c r="E109" s="25" t="s">
        <v>29</v>
      </c>
      <c r="F109" s="26"/>
      <c r="G109" s="41"/>
      <c r="H109" s="42"/>
      <c r="I109" s="41"/>
      <c r="J109" s="77">
        <f>J110+J113+J114</f>
        <v>3120000</v>
      </c>
      <c r="K109" s="11"/>
    </row>
    <row r="110" spans="1:11" ht="15" x14ac:dyDescent="0.2">
      <c r="A110" s="7" t="s">
        <v>92</v>
      </c>
      <c r="B110" s="7" t="s">
        <v>93</v>
      </c>
      <c r="C110" s="7"/>
      <c r="D110" s="7"/>
      <c r="E110" s="8" t="s">
        <v>96</v>
      </c>
      <c r="F110" s="9"/>
      <c r="G110" s="39"/>
      <c r="H110" s="40"/>
      <c r="I110" s="39"/>
      <c r="J110" s="78">
        <f>J111</f>
        <v>2560000</v>
      </c>
    </row>
    <row r="111" spans="1:11" ht="30" x14ac:dyDescent="0.2">
      <c r="A111" s="7" t="s">
        <v>94</v>
      </c>
      <c r="B111" s="7" t="s">
        <v>95</v>
      </c>
      <c r="C111" s="7">
        <v>130114</v>
      </c>
      <c r="D111" s="7" t="s">
        <v>454</v>
      </c>
      <c r="E111" s="8" t="s">
        <v>479</v>
      </c>
      <c r="F111" s="9" t="s">
        <v>469</v>
      </c>
      <c r="G111" s="39"/>
      <c r="H111" s="40"/>
      <c r="I111" s="39"/>
      <c r="J111" s="78">
        <f>2500000+60000</f>
        <v>2560000</v>
      </c>
    </row>
    <row r="112" spans="1:11" ht="15" x14ac:dyDescent="0.2">
      <c r="A112" s="7" t="s">
        <v>332</v>
      </c>
      <c r="B112" s="7">
        <v>5060</v>
      </c>
      <c r="C112" s="7"/>
      <c r="D112" s="7"/>
      <c r="E112" s="8" t="s">
        <v>137</v>
      </c>
      <c r="F112" s="9"/>
      <c r="G112" s="39"/>
      <c r="H112" s="40"/>
      <c r="I112" s="39"/>
      <c r="J112" s="78">
        <f>J113</f>
        <v>560000</v>
      </c>
    </row>
    <row r="113" spans="1:13" ht="45" x14ac:dyDescent="0.2">
      <c r="A113" s="7" t="s">
        <v>139</v>
      </c>
      <c r="B113" s="7" t="s">
        <v>138</v>
      </c>
      <c r="C113" s="7">
        <v>130115</v>
      </c>
      <c r="D113" s="7" t="s">
        <v>454</v>
      </c>
      <c r="E113" s="8" t="s">
        <v>548</v>
      </c>
      <c r="F113" s="9" t="s">
        <v>469</v>
      </c>
      <c r="G113" s="39"/>
      <c r="H113" s="40"/>
      <c r="I113" s="39"/>
      <c r="J113" s="78">
        <f>3000000-2500000+60000</f>
        <v>560000</v>
      </c>
    </row>
    <row r="114" spans="1:13" ht="15" hidden="1" x14ac:dyDescent="0.2">
      <c r="A114" s="7" t="s">
        <v>330</v>
      </c>
      <c r="B114" s="7" t="s">
        <v>331</v>
      </c>
      <c r="C114" s="7" t="s">
        <v>413</v>
      </c>
      <c r="D114" s="7" t="s">
        <v>454</v>
      </c>
      <c r="E114" s="8" t="s">
        <v>414</v>
      </c>
      <c r="F114" s="9" t="s">
        <v>469</v>
      </c>
      <c r="G114" s="39"/>
      <c r="H114" s="40"/>
      <c r="I114" s="39"/>
      <c r="J114" s="78"/>
    </row>
    <row r="115" spans="1:13" s="10" customFormat="1" ht="28.5" x14ac:dyDescent="0.2">
      <c r="A115" s="24" t="s">
        <v>397</v>
      </c>
      <c r="B115" s="24"/>
      <c r="C115" s="24" t="s">
        <v>396</v>
      </c>
      <c r="D115" s="24"/>
      <c r="E115" s="25" t="s">
        <v>490</v>
      </c>
      <c r="F115" s="26"/>
      <c r="G115" s="41"/>
      <c r="H115" s="42"/>
      <c r="I115" s="41"/>
      <c r="J115" s="77">
        <f>J116</f>
        <v>15234400</v>
      </c>
      <c r="K115" s="11"/>
    </row>
    <row r="116" spans="1:13" s="10" customFormat="1" ht="28.5" x14ac:dyDescent="0.2">
      <c r="A116" s="24" t="s">
        <v>398</v>
      </c>
      <c r="B116" s="24"/>
      <c r="C116" s="24" t="s">
        <v>396</v>
      </c>
      <c r="D116" s="24"/>
      <c r="E116" s="25" t="s">
        <v>490</v>
      </c>
      <c r="F116" s="26"/>
      <c r="G116" s="41"/>
      <c r="H116" s="42"/>
      <c r="I116" s="41"/>
      <c r="J116" s="77">
        <f>J117+J118+J119+J120+J121+J122+J124+J123</f>
        <v>15234400</v>
      </c>
      <c r="K116" s="11"/>
      <c r="M116" s="92">
        <f>J115-J117</f>
        <v>13234400</v>
      </c>
    </row>
    <row r="117" spans="1:13" ht="30" x14ac:dyDescent="0.2">
      <c r="A117" s="7" t="s">
        <v>333</v>
      </c>
      <c r="B117" s="7">
        <v>1120</v>
      </c>
      <c r="C117" s="7" t="s">
        <v>425</v>
      </c>
      <c r="D117" s="7" t="s">
        <v>453</v>
      </c>
      <c r="E117" s="8" t="s">
        <v>177</v>
      </c>
      <c r="F117" s="9" t="s">
        <v>469</v>
      </c>
      <c r="G117" s="39"/>
      <c r="H117" s="40"/>
      <c r="I117" s="39"/>
      <c r="J117" s="78">
        <v>2000000</v>
      </c>
    </row>
    <row r="118" spans="1:13" ht="30" hidden="1" x14ac:dyDescent="0.2">
      <c r="A118" s="7" t="s">
        <v>333</v>
      </c>
      <c r="B118" s="7">
        <v>1130</v>
      </c>
      <c r="C118" s="7" t="s">
        <v>162</v>
      </c>
      <c r="D118" s="7" t="s">
        <v>163</v>
      </c>
      <c r="E118" s="8" t="s">
        <v>334</v>
      </c>
      <c r="F118" s="9" t="s">
        <v>469</v>
      </c>
      <c r="G118" s="39"/>
      <c r="H118" s="40"/>
      <c r="I118" s="39"/>
      <c r="J118" s="78"/>
    </row>
    <row r="119" spans="1:13" ht="15" x14ac:dyDescent="0.2">
      <c r="A119" s="7" t="s">
        <v>335</v>
      </c>
      <c r="B119" s="7">
        <v>4020</v>
      </c>
      <c r="C119" s="7" t="s">
        <v>471</v>
      </c>
      <c r="D119" s="7" t="s">
        <v>467</v>
      </c>
      <c r="E119" s="8" t="s">
        <v>440</v>
      </c>
      <c r="F119" s="9" t="s">
        <v>469</v>
      </c>
      <c r="G119" s="39"/>
      <c r="H119" s="40"/>
      <c r="I119" s="39"/>
      <c r="J119" s="78">
        <f>4500000</f>
        <v>4500000</v>
      </c>
    </row>
    <row r="120" spans="1:13" ht="30" hidden="1" x14ac:dyDescent="0.2">
      <c r="A120" s="7" t="s">
        <v>336</v>
      </c>
      <c r="B120" s="7">
        <v>4030</v>
      </c>
      <c r="C120" s="7">
        <v>110103</v>
      </c>
      <c r="D120" s="7" t="s">
        <v>468</v>
      </c>
      <c r="E120" s="8" t="s">
        <v>337</v>
      </c>
      <c r="F120" s="9" t="s">
        <v>469</v>
      </c>
      <c r="G120" s="39"/>
      <c r="H120" s="40"/>
      <c r="I120" s="39"/>
      <c r="J120" s="78">
        <f>210000-210000</f>
        <v>0</v>
      </c>
    </row>
    <row r="121" spans="1:13" ht="15" x14ac:dyDescent="0.2">
      <c r="A121" s="7" t="s">
        <v>338</v>
      </c>
      <c r="B121" s="7">
        <v>4060</v>
      </c>
      <c r="C121" s="7">
        <v>110201</v>
      </c>
      <c r="D121" s="7" t="s">
        <v>463</v>
      </c>
      <c r="E121" s="8" t="s">
        <v>315</v>
      </c>
      <c r="F121" s="9" t="s">
        <v>469</v>
      </c>
      <c r="G121" s="39"/>
      <c r="H121" s="40"/>
      <c r="I121" s="39"/>
      <c r="J121" s="78">
        <v>964400</v>
      </c>
    </row>
    <row r="122" spans="1:13" ht="15" x14ac:dyDescent="0.2">
      <c r="A122" s="7" t="s">
        <v>339</v>
      </c>
      <c r="B122" s="7">
        <v>4070</v>
      </c>
      <c r="C122" s="7">
        <v>110202</v>
      </c>
      <c r="D122" s="7" t="s">
        <v>463</v>
      </c>
      <c r="E122" s="8" t="s">
        <v>340</v>
      </c>
      <c r="F122" s="9" t="s">
        <v>469</v>
      </c>
      <c r="G122" s="39"/>
      <c r="H122" s="40"/>
      <c r="I122" s="39"/>
      <c r="J122" s="78">
        <f>920000+4050000</f>
        <v>4970000</v>
      </c>
    </row>
    <row r="123" spans="1:13" ht="15" x14ac:dyDescent="0.2">
      <c r="A123" s="7" t="s">
        <v>39</v>
      </c>
      <c r="B123" s="7" t="s">
        <v>40</v>
      </c>
      <c r="C123" s="7"/>
      <c r="D123" s="7" t="s">
        <v>412</v>
      </c>
      <c r="E123" s="8" t="s">
        <v>41</v>
      </c>
      <c r="F123" s="9" t="s">
        <v>469</v>
      </c>
      <c r="G123" s="39"/>
      <c r="H123" s="40"/>
      <c r="I123" s="39"/>
      <c r="J123" s="78">
        <f>5000000+1460000+1760000+1500000+70000+210000-10000000</f>
        <v>0</v>
      </c>
    </row>
    <row r="124" spans="1:13" ht="15" x14ac:dyDescent="0.2">
      <c r="A124" s="7" t="s">
        <v>341</v>
      </c>
      <c r="B124" s="7" t="s">
        <v>185</v>
      </c>
      <c r="C124" s="7" t="s">
        <v>419</v>
      </c>
      <c r="D124" s="7" t="s">
        <v>420</v>
      </c>
      <c r="E124" s="8" t="s">
        <v>288</v>
      </c>
      <c r="F124" s="9"/>
      <c r="G124" s="39"/>
      <c r="H124" s="40"/>
      <c r="I124" s="39"/>
      <c r="J124" s="78">
        <f>J126+J127+J128</f>
        <v>2800000</v>
      </c>
    </row>
    <row r="125" spans="1:13" ht="15" x14ac:dyDescent="0.2">
      <c r="A125" s="7"/>
      <c r="B125" s="7"/>
      <c r="C125" s="7"/>
      <c r="D125" s="7"/>
      <c r="E125" s="8" t="s">
        <v>421</v>
      </c>
      <c r="F125" s="9"/>
      <c r="G125" s="39"/>
      <c r="H125" s="40"/>
      <c r="I125" s="39"/>
      <c r="J125" s="78"/>
    </row>
    <row r="126" spans="1:13" ht="45" x14ac:dyDescent="0.2">
      <c r="A126" s="7"/>
      <c r="B126" s="7"/>
      <c r="C126" s="7"/>
      <c r="D126" s="7"/>
      <c r="E126" s="8"/>
      <c r="F126" s="9" t="s">
        <v>549</v>
      </c>
      <c r="G126" s="39"/>
      <c r="H126" s="40"/>
      <c r="I126" s="39"/>
      <c r="J126" s="78">
        <v>2000000</v>
      </c>
    </row>
    <row r="127" spans="1:13" ht="45" hidden="1" customHeight="1" x14ac:dyDescent="0.2">
      <c r="A127" s="7"/>
      <c r="B127" s="7"/>
      <c r="C127" s="7"/>
      <c r="D127" s="7"/>
      <c r="E127" s="8"/>
      <c r="F127" s="9" t="s">
        <v>522</v>
      </c>
      <c r="G127" s="39"/>
      <c r="H127" s="40"/>
      <c r="I127" s="39"/>
      <c r="J127" s="78">
        <f>70000-70000</f>
        <v>0</v>
      </c>
    </row>
    <row r="128" spans="1:13" ht="38.25" customHeight="1" x14ac:dyDescent="0.2">
      <c r="A128" s="7"/>
      <c r="B128" s="7"/>
      <c r="C128" s="7"/>
      <c r="D128" s="7"/>
      <c r="E128" s="8"/>
      <c r="F128" s="9" t="s">
        <v>550</v>
      </c>
      <c r="G128" s="39"/>
      <c r="H128" s="40"/>
      <c r="I128" s="39"/>
      <c r="J128" s="78">
        <v>800000</v>
      </c>
    </row>
    <row r="129" spans="1:11" s="10" customFormat="1" ht="42.75" x14ac:dyDescent="0.2">
      <c r="A129" s="24" t="s">
        <v>342</v>
      </c>
      <c r="B129" s="24"/>
      <c r="C129" s="24" t="s">
        <v>480</v>
      </c>
      <c r="D129" s="24"/>
      <c r="E129" s="25" t="s">
        <v>430</v>
      </c>
      <c r="F129" s="26"/>
      <c r="G129" s="41"/>
      <c r="H129" s="42"/>
      <c r="I129" s="41"/>
      <c r="J129" s="77">
        <f>J130</f>
        <v>733233654</v>
      </c>
      <c r="K129" s="11"/>
    </row>
    <row r="130" spans="1:11" s="10" customFormat="1" ht="42.75" x14ac:dyDescent="0.2">
      <c r="A130" s="24" t="s">
        <v>343</v>
      </c>
      <c r="B130" s="24"/>
      <c r="C130" s="24" t="s">
        <v>480</v>
      </c>
      <c r="D130" s="24"/>
      <c r="E130" s="25" t="s">
        <v>430</v>
      </c>
      <c r="F130" s="26"/>
      <c r="G130" s="41"/>
      <c r="H130" s="42"/>
      <c r="I130" s="41"/>
      <c r="J130" s="77">
        <f>J131+J135+J140+J169+J311+J351</f>
        <v>733233654</v>
      </c>
      <c r="K130" s="11"/>
    </row>
    <row r="131" spans="1:11" ht="15" x14ac:dyDescent="0.2">
      <c r="A131" s="7" t="s">
        <v>382</v>
      </c>
      <c r="B131" s="7" t="s">
        <v>381</v>
      </c>
      <c r="C131" s="7"/>
      <c r="D131" s="7"/>
      <c r="E131" s="8" t="s">
        <v>383</v>
      </c>
      <c r="F131" s="9"/>
      <c r="G131" s="39"/>
      <c r="H131" s="40"/>
      <c r="I131" s="39"/>
      <c r="J131" s="78">
        <f>J132</f>
        <v>1414596</v>
      </c>
    </row>
    <row r="132" spans="1:11" ht="15" x14ac:dyDescent="0.2">
      <c r="A132" s="7" t="s">
        <v>344</v>
      </c>
      <c r="B132" s="7">
        <v>6021</v>
      </c>
      <c r="C132" s="7" t="s">
        <v>198</v>
      </c>
      <c r="D132" s="7" t="s">
        <v>431</v>
      </c>
      <c r="E132" s="8" t="s">
        <v>345</v>
      </c>
      <c r="F132" s="9" t="s">
        <v>469</v>
      </c>
      <c r="G132" s="39"/>
      <c r="H132" s="40"/>
      <c r="I132" s="39"/>
      <c r="J132" s="78">
        <f>7500000+323396-6408800</f>
        <v>1414596</v>
      </c>
    </row>
    <row r="133" spans="1:11" ht="15" hidden="1" x14ac:dyDescent="0.2">
      <c r="A133" s="7"/>
      <c r="B133" s="7"/>
      <c r="C133" s="7"/>
      <c r="D133" s="7"/>
      <c r="E133" s="8"/>
      <c r="F133" s="9" t="s">
        <v>469</v>
      </c>
      <c r="G133" s="39"/>
      <c r="H133" s="40"/>
      <c r="I133" s="39"/>
      <c r="J133" s="78"/>
    </row>
    <row r="134" spans="1:11" ht="15" x14ac:dyDescent="0.2">
      <c r="A134" s="7"/>
      <c r="B134" s="7"/>
      <c r="C134" s="7"/>
      <c r="D134" s="7"/>
      <c r="E134" s="8"/>
      <c r="F134" s="9" t="s">
        <v>164</v>
      </c>
      <c r="G134" s="39"/>
      <c r="H134" s="40"/>
      <c r="I134" s="39"/>
      <c r="J134" s="78">
        <v>323396</v>
      </c>
    </row>
    <row r="135" spans="1:11" ht="15" x14ac:dyDescent="0.2">
      <c r="A135" s="7" t="s">
        <v>385</v>
      </c>
      <c r="B135" s="7" t="s">
        <v>384</v>
      </c>
      <c r="C135" s="7"/>
      <c r="D135" s="7"/>
      <c r="E135" s="8" t="s">
        <v>386</v>
      </c>
      <c r="F135" s="9"/>
      <c r="G135" s="39"/>
      <c r="H135" s="40"/>
      <c r="I135" s="39"/>
      <c r="J135" s="78">
        <f>J136</f>
        <v>4000000</v>
      </c>
    </row>
    <row r="136" spans="1:11" ht="30" x14ac:dyDescent="0.2">
      <c r="A136" s="7" t="s">
        <v>346</v>
      </c>
      <c r="B136" s="7">
        <v>6052</v>
      </c>
      <c r="C136" s="7" t="s">
        <v>199</v>
      </c>
      <c r="D136" s="7" t="s">
        <v>432</v>
      </c>
      <c r="E136" s="8" t="s">
        <v>152</v>
      </c>
      <c r="F136" s="9" t="s">
        <v>469</v>
      </c>
      <c r="G136" s="39"/>
      <c r="H136" s="40"/>
      <c r="I136" s="39"/>
      <c r="J136" s="78">
        <v>4000000</v>
      </c>
    </row>
    <row r="137" spans="1:11" s="12" customFormat="1" ht="15" hidden="1" x14ac:dyDescent="0.2">
      <c r="A137" s="7"/>
      <c r="B137" s="7"/>
      <c r="C137" s="7"/>
      <c r="D137" s="7"/>
      <c r="E137" s="9"/>
      <c r="F137" s="9" t="s">
        <v>164</v>
      </c>
      <c r="G137" s="39"/>
      <c r="H137" s="40"/>
      <c r="I137" s="39"/>
      <c r="J137" s="78"/>
      <c r="K137" s="13"/>
    </row>
    <row r="138" spans="1:11" s="12" customFormat="1" ht="15" hidden="1" x14ac:dyDescent="0.2">
      <c r="A138" s="7"/>
      <c r="B138" s="7"/>
      <c r="C138" s="7"/>
      <c r="D138" s="7"/>
      <c r="E138" s="8" t="s">
        <v>421</v>
      </c>
      <c r="F138" s="9"/>
      <c r="G138" s="39"/>
      <c r="H138" s="40"/>
      <c r="I138" s="39"/>
      <c r="J138" s="78"/>
      <c r="K138" s="13"/>
    </row>
    <row r="139" spans="1:11" s="12" customFormat="1" ht="30" hidden="1" x14ac:dyDescent="0.2">
      <c r="A139" s="7"/>
      <c r="B139" s="7"/>
      <c r="C139" s="7"/>
      <c r="D139" s="7"/>
      <c r="E139" s="8"/>
      <c r="F139" s="9" t="s">
        <v>523</v>
      </c>
      <c r="G139" s="39">
        <v>44000000</v>
      </c>
      <c r="H139" s="40">
        <v>100</v>
      </c>
      <c r="I139" s="39">
        <v>4400000</v>
      </c>
      <c r="J139" s="78">
        <f>18000000-18000000</f>
        <v>0</v>
      </c>
      <c r="K139" s="13"/>
    </row>
    <row r="140" spans="1:11" ht="15" x14ac:dyDescent="0.2">
      <c r="A140" s="7" t="s">
        <v>347</v>
      </c>
      <c r="B140" s="7">
        <v>6060</v>
      </c>
      <c r="C140" s="7" t="s">
        <v>348</v>
      </c>
      <c r="D140" s="7" t="s">
        <v>432</v>
      </c>
      <c r="E140" s="8" t="s">
        <v>153</v>
      </c>
      <c r="F140" s="9"/>
      <c r="G140" s="39"/>
      <c r="H140" s="40"/>
      <c r="I140" s="39"/>
      <c r="J140" s="78">
        <f>J149+J153+J146+J151+J156+J158+J160+J161+J162+J164+J166+J168</f>
        <v>80679645</v>
      </c>
    </row>
    <row r="141" spans="1:11" ht="15" x14ac:dyDescent="0.2">
      <c r="A141" s="7"/>
      <c r="B141" s="7"/>
      <c r="C141" s="7"/>
      <c r="D141" s="7"/>
      <c r="E141" s="8" t="s">
        <v>421</v>
      </c>
      <c r="F141" s="9"/>
      <c r="G141" s="39"/>
      <c r="H141" s="40"/>
      <c r="I141" s="39"/>
      <c r="J141" s="78"/>
    </row>
    <row r="142" spans="1:11" ht="15" hidden="1" x14ac:dyDescent="0.2">
      <c r="A142" s="7"/>
      <c r="B142" s="7"/>
      <c r="C142" s="7"/>
      <c r="D142" s="7"/>
      <c r="E142" s="8"/>
      <c r="F142" s="9" t="s">
        <v>469</v>
      </c>
      <c r="G142" s="39"/>
      <c r="H142" s="40"/>
      <c r="I142" s="39"/>
      <c r="J142" s="78"/>
    </row>
    <row r="143" spans="1:11" ht="30" hidden="1" x14ac:dyDescent="0.2">
      <c r="A143" s="7"/>
      <c r="B143" s="7"/>
      <c r="C143" s="7"/>
      <c r="D143" s="7"/>
      <c r="E143" s="8"/>
      <c r="F143" s="9" t="s">
        <v>200</v>
      </c>
      <c r="G143" s="39"/>
      <c r="H143" s="40"/>
      <c r="I143" s="39"/>
      <c r="J143" s="78"/>
    </row>
    <row r="144" spans="1:11" ht="30" hidden="1" x14ac:dyDescent="0.2">
      <c r="A144" s="7"/>
      <c r="B144" s="7"/>
      <c r="C144" s="7"/>
      <c r="D144" s="7"/>
      <c r="E144" s="8"/>
      <c r="F144" s="9" t="s">
        <v>441</v>
      </c>
      <c r="G144" s="39"/>
      <c r="H144" s="40"/>
      <c r="I144" s="39"/>
      <c r="J144" s="78"/>
    </row>
    <row r="145" spans="1:10" ht="15" hidden="1" x14ac:dyDescent="0.2">
      <c r="A145" s="7"/>
      <c r="B145" s="7"/>
      <c r="C145" s="7"/>
      <c r="D145" s="7"/>
      <c r="E145" s="8" t="s">
        <v>421</v>
      </c>
      <c r="F145" s="9"/>
      <c r="G145" s="39"/>
      <c r="H145" s="40"/>
      <c r="I145" s="39"/>
      <c r="J145" s="78"/>
    </row>
    <row r="146" spans="1:10" ht="15" x14ac:dyDescent="0.2">
      <c r="A146" s="7"/>
      <c r="B146" s="7"/>
      <c r="C146" s="7"/>
      <c r="D146" s="7"/>
      <c r="E146" s="8"/>
      <c r="F146" s="9" t="s">
        <v>469</v>
      </c>
      <c r="G146" s="39"/>
      <c r="H146" s="40"/>
      <c r="I146" s="39"/>
      <c r="J146" s="78">
        <f>26865400+20166124-1865400</f>
        <v>45166124</v>
      </c>
    </row>
    <row r="147" spans="1:10" ht="15" x14ac:dyDescent="0.2">
      <c r="A147" s="7"/>
      <c r="B147" s="7"/>
      <c r="C147" s="7"/>
      <c r="D147" s="7"/>
      <c r="E147" s="8"/>
      <c r="F147" s="9" t="s">
        <v>164</v>
      </c>
      <c r="G147" s="39"/>
      <c r="H147" s="40"/>
      <c r="I147" s="39"/>
      <c r="J147" s="78">
        <v>166124</v>
      </c>
    </row>
    <row r="148" spans="1:10" ht="15" x14ac:dyDescent="0.2">
      <c r="A148" s="7"/>
      <c r="B148" s="7"/>
      <c r="C148" s="7"/>
      <c r="D148" s="7"/>
      <c r="E148" s="8"/>
      <c r="F148" s="23" t="s">
        <v>503</v>
      </c>
      <c r="G148" s="39"/>
      <c r="H148" s="40"/>
      <c r="I148" s="39"/>
      <c r="J148" s="78"/>
    </row>
    <row r="149" spans="1:10" ht="30" x14ac:dyDescent="0.2">
      <c r="A149" s="7"/>
      <c r="B149" s="7"/>
      <c r="C149" s="7"/>
      <c r="D149" s="7"/>
      <c r="E149" s="8"/>
      <c r="F149" s="9" t="s">
        <v>551</v>
      </c>
      <c r="G149" s="39">
        <v>7500000</v>
      </c>
      <c r="H149" s="40">
        <v>7.2</v>
      </c>
      <c r="I149" s="39">
        <v>537879</v>
      </c>
      <c r="J149" s="78">
        <v>6962121</v>
      </c>
    </row>
    <row r="150" spans="1:10" ht="15" x14ac:dyDescent="0.2">
      <c r="A150" s="7"/>
      <c r="B150" s="7"/>
      <c r="C150" s="7"/>
      <c r="D150" s="7"/>
      <c r="E150" s="8"/>
      <c r="F150" s="23" t="s">
        <v>108</v>
      </c>
      <c r="G150" s="39"/>
      <c r="H150" s="40"/>
      <c r="I150" s="39"/>
      <c r="J150" s="78"/>
    </row>
    <row r="151" spans="1:10" ht="40.5" customHeight="1" x14ac:dyDescent="0.2">
      <c r="A151" s="7"/>
      <c r="B151" s="7"/>
      <c r="C151" s="7"/>
      <c r="D151" s="7"/>
      <c r="E151" s="8"/>
      <c r="F151" s="9" t="s">
        <v>505</v>
      </c>
      <c r="G151" s="78">
        <v>14700000</v>
      </c>
      <c r="H151" s="40">
        <v>90</v>
      </c>
      <c r="I151" s="39">
        <v>13230000</v>
      </c>
      <c r="J151" s="78">
        <v>1470000</v>
      </c>
    </row>
    <row r="152" spans="1:10" ht="15" x14ac:dyDescent="0.2">
      <c r="A152" s="7"/>
      <c r="B152" s="7"/>
      <c r="C152" s="7"/>
      <c r="D152" s="7"/>
      <c r="E152" s="8"/>
      <c r="F152" s="23" t="s">
        <v>127</v>
      </c>
      <c r="G152" s="39"/>
      <c r="H152" s="40"/>
      <c r="I152" s="39"/>
      <c r="J152" s="78"/>
    </row>
    <row r="153" spans="1:10" ht="45" x14ac:dyDescent="0.2">
      <c r="A153" s="7"/>
      <c r="B153" s="7"/>
      <c r="C153" s="7"/>
      <c r="D153" s="7"/>
      <c r="E153" s="8"/>
      <c r="F153" s="9" t="s">
        <v>552</v>
      </c>
      <c r="G153" s="39">
        <v>15881404</v>
      </c>
      <c r="H153" s="40">
        <v>0.94452606331279032</v>
      </c>
      <c r="I153" s="39">
        <v>150004</v>
      </c>
      <c r="J153" s="78">
        <v>15731400</v>
      </c>
    </row>
    <row r="154" spans="1:10" ht="30" hidden="1" x14ac:dyDescent="0.2">
      <c r="A154" s="7"/>
      <c r="B154" s="7"/>
      <c r="C154" s="7"/>
      <c r="D154" s="7"/>
      <c r="E154" s="8"/>
      <c r="F154" s="9" t="s">
        <v>326</v>
      </c>
      <c r="G154" s="39">
        <v>500000</v>
      </c>
      <c r="H154" s="40">
        <v>100</v>
      </c>
      <c r="I154" s="39">
        <v>500000</v>
      </c>
      <c r="J154" s="78">
        <f>500000-500000</f>
        <v>0</v>
      </c>
    </row>
    <row r="155" spans="1:10" ht="15" x14ac:dyDescent="0.2">
      <c r="A155" s="7"/>
      <c r="B155" s="7"/>
      <c r="C155" s="7"/>
      <c r="D155" s="7"/>
      <c r="E155" s="8"/>
      <c r="F155" s="23" t="s">
        <v>118</v>
      </c>
      <c r="G155" s="39"/>
      <c r="H155" s="40"/>
      <c r="I155" s="39"/>
      <c r="J155" s="78"/>
    </row>
    <row r="156" spans="1:10" ht="43.5" customHeight="1" x14ac:dyDescent="0.2">
      <c r="A156" s="7"/>
      <c r="B156" s="7"/>
      <c r="C156" s="7"/>
      <c r="D156" s="7"/>
      <c r="E156" s="8"/>
      <c r="F156" s="9" t="s">
        <v>553</v>
      </c>
      <c r="G156" s="39">
        <v>200000</v>
      </c>
      <c r="H156" s="40"/>
      <c r="I156" s="39"/>
      <c r="J156" s="78">
        <v>200000</v>
      </c>
    </row>
    <row r="157" spans="1:10" ht="15" x14ac:dyDescent="0.2">
      <c r="A157" s="7"/>
      <c r="B157" s="7"/>
      <c r="C157" s="7"/>
      <c r="D157" s="7"/>
      <c r="E157" s="8"/>
      <c r="F157" s="23" t="s">
        <v>120</v>
      </c>
      <c r="G157" s="39"/>
      <c r="H157" s="40"/>
      <c r="I157" s="39"/>
      <c r="J157" s="78"/>
    </row>
    <row r="158" spans="1:10" ht="40.5" customHeight="1" x14ac:dyDescent="0.2">
      <c r="A158" s="7"/>
      <c r="B158" s="7"/>
      <c r="C158" s="7"/>
      <c r="D158" s="7"/>
      <c r="E158" s="8"/>
      <c r="F158" s="9" t="s">
        <v>554</v>
      </c>
      <c r="G158" s="78">
        <v>35000000</v>
      </c>
      <c r="H158" s="40">
        <v>90</v>
      </c>
      <c r="I158" s="39">
        <v>31500000</v>
      </c>
      <c r="J158" s="78">
        <v>3500000</v>
      </c>
    </row>
    <row r="159" spans="1:10" ht="15" x14ac:dyDescent="0.2">
      <c r="A159" s="7"/>
      <c r="B159" s="7"/>
      <c r="C159" s="7"/>
      <c r="D159" s="7"/>
      <c r="E159" s="8"/>
      <c r="F159" s="23" t="s">
        <v>506</v>
      </c>
      <c r="G159" s="39"/>
      <c r="H159" s="40"/>
      <c r="I159" s="39"/>
      <c r="J159" s="78"/>
    </row>
    <row r="160" spans="1:10" ht="30" x14ac:dyDescent="0.2">
      <c r="A160" s="7"/>
      <c r="B160" s="7"/>
      <c r="C160" s="7"/>
      <c r="D160" s="7"/>
      <c r="E160" s="8"/>
      <c r="F160" s="75" t="s">
        <v>555</v>
      </c>
      <c r="G160" s="39">
        <v>16917336</v>
      </c>
      <c r="H160" s="40">
        <v>3.3</v>
      </c>
      <c r="I160" s="39">
        <v>549882</v>
      </c>
      <c r="J160" s="78">
        <v>2450000</v>
      </c>
    </row>
    <row r="161" spans="1:11" ht="15" x14ac:dyDescent="0.2">
      <c r="A161" s="7"/>
      <c r="B161" s="7"/>
      <c r="C161" s="7"/>
      <c r="D161" s="7"/>
      <c r="E161" s="8"/>
      <c r="F161" s="8" t="s">
        <v>507</v>
      </c>
      <c r="G161" s="39">
        <v>3100000</v>
      </c>
      <c r="H161" s="40">
        <v>0</v>
      </c>
      <c r="I161" s="39">
        <v>0</v>
      </c>
      <c r="J161" s="78">
        <v>3100000</v>
      </c>
    </row>
    <row r="162" spans="1:11" ht="30" x14ac:dyDescent="0.2">
      <c r="A162" s="7"/>
      <c r="B162" s="7"/>
      <c r="C162" s="7"/>
      <c r="D162" s="7"/>
      <c r="E162" s="8"/>
      <c r="F162" s="75" t="s">
        <v>508</v>
      </c>
      <c r="G162" s="39">
        <v>1600000</v>
      </c>
      <c r="H162" s="40">
        <v>0</v>
      </c>
      <c r="I162" s="39">
        <v>0</v>
      </c>
      <c r="J162" s="78">
        <v>1600000</v>
      </c>
    </row>
    <row r="163" spans="1:11" ht="15" x14ac:dyDescent="0.2">
      <c r="A163" s="7"/>
      <c r="B163" s="7"/>
      <c r="C163" s="7"/>
      <c r="D163" s="7"/>
      <c r="E163" s="8"/>
      <c r="F163" s="23" t="s">
        <v>60</v>
      </c>
      <c r="G163" s="39"/>
      <c r="H163" s="40"/>
      <c r="I163" s="39"/>
      <c r="J163" s="78"/>
    </row>
    <row r="164" spans="1:11" ht="51" customHeight="1" x14ac:dyDescent="0.2">
      <c r="A164" s="7"/>
      <c r="B164" s="7"/>
      <c r="C164" s="7"/>
      <c r="D164" s="7"/>
      <c r="E164" s="8"/>
      <c r="F164" s="9" t="s">
        <v>656</v>
      </c>
      <c r="G164" s="39">
        <v>100000</v>
      </c>
      <c r="H164" s="40">
        <v>0</v>
      </c>
      <c r="I164" s="39">
        <v>0</v>
      </c>
      <c r="J164" s="78">
        <v>100000</v>
      </c>
    </row>
    <row r="165" spans="1:11" ht="16.5" customHeight="1" x14ac:dyDescent="0.2">
      <c r="A165" s="7"/>
      <c r="B165" s="7"/>
      <c r="C165" s="7"/>
      <c r="D165" s="7"/>
      <c r="E165" s="8"/>
      <c r="F165" s="23" t="s">
        <v>63</v>
      </c>
      <c r="G165" s="39"/>
      <c r="H165" s="40"/>
      <c r="I165" s="39"/>
      <c r="J165" s="78"/>
    </row>
    <row r="166" spans="1:11" ht="33.75" customHeight="1" x14ac:dyDescent="0.2">
      <c r="A166" s="7"/>
      <c r="B166" s="7"/>
      <c r="C166" s="7"/>
      <c r="D166" s="7"/>
      <c r="E166" s="8"/>
      <c r="F166" s="9" t="s">
        <v>509</v>
      </c>
      <c r="G166" s="39">
        <v>17000000</v>
      </c>
      <c r="H166" s="40">
        <v>98.8</v>
      </c>
      <c r="I166" s="39">
        <v>16800000</v>
      </c>
      <c r="J166" s="78">
        <v>200000</v>
      </c>
    </row>
    <row r="167" spans="1:11" ht="15" x14ac:dyDescent="0.2">
      <c r="A167" s="7"/>
      <c r="B167" s="7"/>
      <c r="C167" s="7"/>
      <c r="D167" s="7"/>
      <c r="E167" s="8"/>
      <c r="F167" s="23" t="s">
        <v>135</v>
      </c>
      <c r="G167" s="39"/>
      <c r="H167" s="40"/>
      <c r="I167" s="39"/>
      <c r="J167" s="78"/>
    </row>
    <row r="168" spans="1:11" ht="45" customHeight="1" x14ac:dyDescent="0.2">
      <c r="A168" s="7"/>
      <c r="B168" s="7"/>
      <c r="C168" s="7"/>
      <c r="D168" s="7"/>
      <c r="E168" s="8"/>
      <c r="F168" s="9" t="s">
        <v>510</v>
      </c>
      <c r="G168" s="39">
        <v>200000</v>
      </c>
      <c r="H168" s="40">
        <v>0</v>
      </c>
      <c r="I168" s="39">
        <v>0</v>
      </c>
      <c r="J168" s="78">
        <v>200000</v>
      </c>
    </row>
    <row r="169" spans="1:11" ht="15" x14ac:dyDescent="0.2">
      <c r="A169" s="7" t="s">
        <v>349</v>
      </c>
      <c r="B169" s="7" t="s">
        <v>185</v>
      </c>
      <c r="C169" s="7" t="s">
        <v>419</v>
      </c>
      <c r="D169" s="7" t="s">
        <v>420</v>
      </c>
      <c r="E169" s="8" t="s">
        <v>154</v>
      </c>
      <c r="F169" s="9"/>
      <c r="G169" s="39"/>
      <c r="H169" s="40"/>
      <c r="I169" s="39"/>
      <c r="J169" s="78">
        <f>J236+J241+J242+J262+J276+J277+J285+J292+J305+J246+J249+J252+J254+J256+J263+J265+J272+J278+J281+J287+J289+J294+J306+J308+J237+J239+J244+J259+J261+J267+J268+J269+J270+J274+J283+J297+J299+J300+J301+J303+J310</f>
        <v>148892037</v>
      </c>
    </row>
    <row r="170" spans="1:11" ht="15" hidden="1" x14ac:dyDescent="0.2">
      <c r="A170" s="7"/>
      <c r="B170" s="7"/>
      <c r="C170" s="7"/>
      <c r="D170" s="7"/>
      <c r="E170" s="8" t="s">
        <v>421</v>
      </c>
      <c r="F170" s="9"/>
      <c r="G170" s="39"/>
      <c r="H170" s="40"/>
      <c r="I170" s="39"/>
      <c r="J170" s="78"/>
    </row>
    <row r="171" spans="1:11" ht="15" hidden="1" x14ac:dyDescent="0.2">
      <c r="A171" s="7"/>
      <c r="B171" s="7"/>
      <c r="C171" s="7"/>
      <c r="D171" s="7"/>
      <c r="E171" s="8"/>
      <c r="F171" s="9" t="s">
        <v>247</v>
      </c>
      <c r="G171" s="39"/>
      <c r="H171" s="40"/>
      <c r="I171" s="39"/>
      <c r="J171" s="78"/>
    </row>
    <row r="172" spans="1:11" s="12" customFormat="1" ht="60" hidden="1" x14ac:dyDescent="0.2">
      <c r="A172" s="21"/>
      <c r="B172" s="21"/>
      <c r="C172" s="21"/>
      <c r="D172" s="21"/>
      <c r="E172" s="22"/>
      <c r="F172" s="23" t="s">
        <v>252</v>
      </c>
      <c r="G172" s="43"/>
      <c r="H172" s="44"/>
      <c r="I172" s="43"/>
      <c r="J172" s="79"/>
      <c r="K172" s="13"/>
    </row>
    <row r="173" spans="1:11" ht="30" hidden="1" x14ac:dyDescent="0.2">
      <c r="A173" s="7"/>
      <c r="B173" s="7"/>
      <c r="C173" s="7"/>
      <c r="D173" s="7"/>
      <c r="E173" s="8"/>
      <c r="F173" s="9" t="s">
        <v>270</v>
      </c>
      <c r="G173" s="39"/>
      <c r="H173" s="40"/>
      <c r="I173" s="39"/>
      <c r="J173" s="78"/>
    </row>
    <row r="174" spans="1:11" ht="45" hidden="1" x14ac:dyDescent="0.2">
      <c r="A174" s="7"/>
      <c r="B174" s="7"/>
      <c r="C174" s="7"/>
      <c r="D174" s="7"/>
      <c r="E174" s="8"/>
      <c r="F174" s="9" t="s">
        <v>202</v>
      </c>
      <c r="G174" s="39"/>
      <c r="H174" s="40"/>
      <c r="I174" s="39"/>
      <c r="J174" s="78"/>
    </row>
    <row r="175" spans="1:11" ht="15" hidden="1" x14ac:dyDescent="0.2">
      <c r="A175" s="7"/>
      <c r="B175" s="7"/>
      <c r="C175" s="7"/>
      <c r="D175" s="7"/>
      <c r="E175" s="8"/>
      <c r="F175" s="9" t="s">
        <v>164</v>
      </c>
      <c r="G175" s="39"/>
      <c r="H175" s="40"/>
      <c r="I175" s="39"/>
      <c r="J175" s="78"/>
    </row>
    <row r="176" spans="1:11" ht="30" hidden="1" x14ac:dyDescent="0.2">
      <c r="A176" s="7"/>
      <c r="B176" s="7"/>
      <c r="C176" s="7"/>
      <c r="D176" s="7"/>
      <c r="E176" s="8"/>
      <c r="F176" s="9" t="s">
        <v>203</v>
      </c>
      <c r="G176" s="39"/>
      <c r="H176" s="40"/>
      <c r="I176" s="39"/>
      <c r="J176" s="78"/>
    </row>
    <row r="177" spans="1:11" ht="30" hidden="1" x14ac:dyDescent="0.2">
      <c r="A177" s="7"/>
      <c r="B177" s="7"/>
      <c r="C177" s="7"/>
      <c r="D177" s="7"/>
      <c r="E177" s="8"/>
      <c r="F177" s="9" t="s">
        <v>246</v>
      </c>
      <c r="G177" s="39"/>
      <c r="H177" s="40"/>
      <c r="I177" s="39"/>
      <c r="J177" s="78"/>
    </row>
    <row r="178" spans="1:11" ht="15" hidden="1" x14ac:dyDescent="0.2">
      <c r="A178" s="7"/>
      <c r="B178" s="7"/>
      <c r="C178" s="7"/>
      <c r="D178" s="7"/>
      <c r="E178" s="8"/>
      <c r="F178" s="9" t="s">
        <v>399</v>
      </c>
      <c r="G178" s="39"/>
      <c r="H178" s="40"/>
      <c r="I178" s="39"/>
      <c r="J178" s="78"/>
    </row>
    <row r="179" spans="1:11" ht="15" hidden="1" x14ac:dyDescent="0.2">
      <c r="A179" s="7"/>
      <c r="B179" s="7"/>
      <c r="C179" s="7"/>
      <c r="D179" s="7"/>
      <c r="E179" s="8"/>
      <c r="F179" s="9" t="s">
        <v>400</v>
      </c>
      <c r="G179" s="39"/>
      <c r="H179" s="40"/>
      <c r="I179" s="39"/>
      <c r="J179" s="78"/>
    </row>
    <row r="180" spans="1:11" ht="45" hidden="1" x14ac:dyDescent="0.2">
      <c r="A180" s="7"/>
      <c r="B180" s="7"/>
      <c r="C180" s="7"/>
      <c r="D180" s="7"/>
      <c r="E180" s="8"/>
      <c r="F180" s="9" t="s">
        <v>446</v>
      </c>
      <c r="G180" s="39"/>
      <c r="H180" s="40"/>
      <c r="I180" s="39"/>
      <c r="J180" s="78"/>
    </row>
    <row r="181" spans="1:11" ht="45" hidden="1" x14ac:dyDescent="0.2">
      <c r="A181" s="7"/>
      <c r="B181" s="7"/>
      <c r="C181" s="7"/>
      <c r="D181" s="7"/>
      <c r="E181" s="8"/>
      <c r="F181" s="9" t="s">
        <v>447</v>
      </c>
      <c r="G181" s="39"/>
      <c r="H181" s="40"/>
      <c r="I181" s="39"/>
      <c r="J181" s="78"/>
    </row>
    <row r="182" spans="1:11" ht="60" hidden="1" x14ac:dyDescent="0.2">
      <c r="A182" s="7"/>
      <c r="B182" s="7"/>
      <c r="C182" s="7"/>
      <c r="D182" s="7"/>
      <c r="E182" s="9"/>
      <c r="F182" s="93" t="s">
        <v>248</v>
      </c>
      <c r="G182" s="39"/>
      <c r="H182" s="40"/>
      <c r="I182" s="39"/>
      <c r="J182" s="78"/>
      <c r="K182" s="14"/>
    </row>
    <row r="183" spans="1:11" ht="30" hidden="1" x14ac:dyDescent="0.2">
      <c r="A183" s="7"/>
      <c r="B183" s="7"/>
      <c r="C183" s="7"/>
      <c r="D183" s="7"/>
      <c r="E183" s="9"/>
      <c r="F183" s="9" t="s">
        <v>524</v>
      </c>
      <c r="G183" s="39"/>
      <c r="H183" s="40"/>
      <c r="I183" s="39"/>
      <c r="J183" s="78"/>
      <c r="K183" s="14"/>
    </row>
    <row r="184" spans="1:11" ht="60" hidden="1" x14ac:dyDescent="0.2">
      <c r="A184" s="7"/>
      <c r="B184" s="7"/>
      <c r="C184" s="7"/>
      <c r="D184" s="7"/>
      <c r="E184" s="9"/>
      <c r="F184" s="8" t="s">
        <v>204</v>
      </c>
      <c r="G184" s="39"/>
      <c r="H184" s="40"/>
      <c r="I184" s="39"/>
      <c r="J184" s="78"/>
      <c r="K184" s="14"/>
    </row>
    <row r="185" spans="1:11" ht="30" hidden="1" x14ac:dyDescent="0.2">
      <c r="A185" s="7"/>
      <c r="B185" s="7"/>
      <c r="C185" s="7"/>
      <c r="D185" s="7"/>
      <c r="E185" s="9"/>
      <c r="F185" s="9" t="s">
        <v>253</v>
      </c>
      <c r="G185" s="39"/>
      <c r="H185" s="40"/>
      <c r="I185" s="39"/>
      <c r="J185" s="78"/>
      <c r="K185" s="14"/>
    </row>
    <row r="186" spans="1:11" ht="30" hidden="1" x14ac:dyDescent="0.2">
      <c r="A186" s="7"/>
      <c r="B186" s="7"/>
      <c r="C186" s="7"/>
      <c r="D186" s="7"/>
      <c r="E186" s="9"/>
      <c r="F186" s="9" t="s">
        <v>407</v>
      </c>
      <c r="G186" s="39"/>
      <c r="H186" s="40"/>
      <c r="I186" s="39"/>
      <c r="J186" s="78"/>
      <c r="K186" s="14"/>
    </row>
    <row r="187" spans="1:11" ht="45" hidden="1" x14ac:dyDescent="0.2">
      <c r="A187" s="7"/>
      <c r="B187" s="7"/>
      <c r="C187" s="7"/>
      <c r="D187" s="7"/>
      <c r="E187" s="9"/>
      <c r="F187" s="9" t="s">
        <v>491</v>
      </c>
      <c r="G187" s="39"/>
      <c r="H187" s="40"/>
      <c r="I187" s="39"/>
      <c r="J187" s="78"/>
      <c r="K187" s="14"/>
    </row>
    <row r="188" spans="1:11" ht="30" hidden="1" x14ac:dyDescent="0.2">
      <c r="A188" s="7"/>
      <c r="B188" s="7"/>
      <c r="C188" s="7"/>
      <c r="D188" s="7"/>
      <c r="E188" s="9"/>
      <c r="F188" s="9" t="s">
        <v>254</v>
      </c>
      <c r="G188" s="39"/>
      <c r="H188" s="40"/>
      <c r="I188" s="39"/>
      <c r="J188" s="78"/>
      <c r="K188" s="14"/>
    </row>
    <row r="189" spans="1:11" ht="30" hidden="1" x14ac:dyDescent="0.2">
      <c r="A189" s="7"/>
      <c r="B189" s="7"/>
      <c r="C189" s="7"/>
      <c r="D189" s="7"/>
      <c r="E189" s="9"/>
      <c r="F189" s="9" t="s">
        <v>28</v>
      </c>
      <c r="G189" s="39"/>
      <c r="H189" s="40"/>
      <c r="I189" s="39"/>
      <c r="J189" s="78"/>
      <c r="K189" s="14"/>
    </row>
    <row r="190" spans="1:11" ht="30" hidden="1" x14ac:dyDescent="0.2">
      <c r="A190" s="7"/>
      <c r="B190" s="7"/>
      <c r="C190" s="7"/>
      <c r="D190" s="7"/>
      <c r="E190" s="9"/>
      <c r="F190" s="9" t="s">
        <v>206</v>
      </c>
      <c r="G190" s="39"/>
      <c r="H190" s="40"/>
      <c r="I190" s="39"/>
      <c r="J190" s="78"/>
      <c r="K190" s="14"/>
    </row>
    <row r="191" spans="1:11" ht="30" hidden="1" x14ac:dyDescent="0.2">
      <c r="A191" s="7"/>
      <c r="B191" s="7"/>
      <c r="C191" s="7"/>
      <c r="D191" s="7"/>
      <c r="E191" s="9"/>
      <c r="F191" s="9" t="s">
        <v>255</v>
      </c>
      <c r="G191" s="39"/>
      <c r="H191" s="40"/>
      <c r="I191" s="39"/>
      <c r="J191" s="78"/>
      <c r="K191" s="14"/>
    </row>
    <row r="192" spans="1:11" ht="30" hidden="1" x14ac:dyDescent="0.2">
      <c r="A192" s="7"/>
      <c r="B192" s="7"/>
      <c r="C192" s="7"/>
      <c r="D192" s="7"/>
      <c r="E192" s="9"/>
      <c r="F192" s="9" t="s">
        <v>186</v>
      </c>
      <c r="G192" s="39"/>
      <c r="H192" s="40"/>
      <c r="I192" s="39"/>
      <c r="J192" s="78"/>
      <c r="K192" s="14"/>
    </row>
    <row r="193" spans="1:11" ht="30" hidden="1" x14ac:dyDescent="0.2">
      <c r="A193" s="7"/>
      <c r="B193" s="7"/>
      <c r="C193" s="7"/>
      <c r="D193" s="7"/>
      <c r="E193" s="9"/>
      <c r="F193" s="9" t="s">
        <v>256</v>
      </c>
      <c r="G193" s="39"/>
      <c r="H193" s="40"/>
      <c r="I193" s="39"/>
      <c r="J193" s="78"/>
      <c r="K193" s="14"/>
    </row>
    <row r="194" spans="1:11" ht="30" hidden="1" x14ac:dyDescent="0.2">
      <c r="A194" s="7"/>
      <c r="B194" s="7"/>
      <c r="C194" s="7"/>
      <c r="D194" s="7"/>
      <c r="E194" s="9"/>
      <c r="F194" s="9" t="s">
        <v>257</v>
      </c>
      <c r="G194" s="39"/>
      <c r="H194" s="40"/>
      <c r="I194" s="39"/>
      <c r="J194" s="78"/>
      <c r="K194" s="14"/>
    </row>
    <row r="195" spans="1:11" ht="30" hidden="1" x14ac:dyDescent="0.2">
      <c r="A195" s="7"/>
      <c r="B195" s="7"/>
      <c r="C195" s="7"/>
      <c r="D195" s="7"/>
      <c r="E195" s="9"/>
      <c r="F195" s="9" t="s">
        <v>249</v>
      </c>
      <c r="G195" s="39"/>
      <c r="H195" s="40"/>
      <c r="I195" s="39"/>
      <c r="J195" s="78"/>
      <c r="K195" s="14"/>
    </row>
    <row r="196" spans="1:11" ht="45" hidden="1" x14ac:dyDescent="0.2">
      <c r="A196" s="7"/>
      <c r="B196" s="7"/>
      <c r="C196" s="7"/>
      <c r="D196" s="7"/>
      <c r="E196" s="9"/>
      <c r="F196" s="9" t="s">
        <v>258</v>
      </c>
      <c r="G196" s="39"/>
      <c r="H196" s="40"/>
      <c r="I196" s="39"/>
      <c r="J196" s="78"/>
      <c r="K196" s="14"/>
    </row>
    <row r="197" spans="1:11" ht="30" hidden="1" x14ac:dyDescent="0.2">
      <c r="A197" s="7"/>
      <c r="B197" s="7"/>
      <c r="C197" s="7"/>
      <c r="D197" s="7"/>
      <c r="E197" s="9"/>
      <c r="F197" s="9" t="s">
        <v>207</v>
      </c>
      <c r="G197" s="39"/>
      <c r="H197" s="40"/>
      <c r="I197" s="39"/>
      <c r="J197" s="78"/>
      <c r="K197" s="14"/>
    </row>
    <row r="198" spans="1:11" ht="45" hidden="1" x14ac:dyDescent="0.2">
      <c r="A198" s="7"/>
      <c r="B198" s="7"/>
      <c r="C198" s="7"/>
      <c r="D198" s="7"/>
      <c r="E198" s="9"/>
      <c r="F198" s="9" t="s">
        <v>209</v>
      </c>
      <c r="G198" s="39"/>
      <c r="H198" s="40"/>
      <c r="I198" s="39"/>
      <c r="J198" s="78"/>
      <c r="K198" s="14"/>
    </row>
    <row r="199" spans="1:11" ht="45" hidden="1" x14ac:dyDescent="0.2">
      <c r="A199" s="7"/>
      <c r="B199" s="7"/>
      <c r="C199" s="7"/>
      <c r="D199" s="7"/>
      <c r="E199" s="9"/>
      <c r="F199" s="9" t="s">
        <v>262</v>
      </c>
      <c r="G199" s="39"/>
      <c r="H199" s="40"/>
      <c r="I199" s="39"/>
      <c r="J199" s="78"/>
      <c r="K199" s="14"/>
    </row>
    <row r="200" spans="1:11" ht="30" hidden="1" x14ac:dyDescent="0.2">
      <c r="A200" s="7"/>
      <c r="B200" s="7"/>
      <c r="C200" s="7"/>
      <c r="D200" s="7"/>
      <c r="E200" s="9"/>
      <c r="F200" s="9" t="s">
        <v>210</v>
      </c>
      <c r="G200" s="39"/>
      <c r="H200" s="40"/>
      <c r="I200" s="39"/>
      <c r="J200" s="78"/>
      <c r="K200" s="14"/>
    </row>
    <row r="201" spans="1:11" ht="15" hidden="1" x14ac:dyDescent="0.2">
      <c r="A201" s="7"/>
      <c r="B201" s="7"/>
      <c r="C201" s="7"/>
      <c r="D201" s="7"/>
      <c r="E201" s="9"/>
      <c r="F201" s="9" t="s">
        <v>164</v>
      </c>
      <c r="G201" s="39"/>
      <c r="H201" s="40"/>
      <c r="I201" s="39"/>
      <c r="J201" s="78"/>
      <c r="K201" s="14"/>
    </row>
    <row r="202" spans="1:11" ht="30" hidden="1" x14ac:dyDescent="0.2">
      <c r="A202" s="7"/>
      <c r="B202" s="7"/>
      <c r="C202" s="7"/>
      <c r="D202" s="7"/>
      <c r="E202" s="9"/>
      <c r="F202" s="9" t="s">
        <v>211</v>
      </c>
      <c r="G202" s="39"/>
      <c r="H202" s="40"/>
      <c r="I202" s="39"/>
      <c r="J202" s="78"/>
      <c r="K202" s="14"/>
    </row>
    <row r="203" spans="1:11" ht="15" hidden="1" x14ac:dyDescent="0.2">
      <c r="A203" s="7"/>
      <c r="B203" s="7"/>
      <c r="C203" s="7"/>
      <c r="D203" s="7"/>
      <c r="E203" s="9"/>
      <c r="F203" s="9" t="s">
        <v>164</v>
      </c>
      <c r="G203" s="39"/>
      <c r="H203" s="40"/>
      <c r="I203" s="39"/>
      <c r="J203" s="78"/>
      <c r="K203" s="14"/>
    </row>
    <row r="204" spans="1:11" ht="45" hidden="1" x14ac:dyDescent="0.2">
      <c r="A204" s="7"/>
      <c r="B204" s="7"/>
      <c r="C204" s="7"/>
      <c r="D204" s="7"/>
      <c r="E204" s="9"/>
      <c r="F204" s="9" t="s">
        <v>213</v>
      </c>
      <c r="G204" s="39"/>
      <c r="H204" s="40"/>
      <c r="I204" s="39"/>
      <c r="J204" s="78"/>
      <c r="K204" s="14"/>
    </row>
    <row r="205" spans="1:11" ht="15" hidden="1" x14ac:dyDescent="0.2">
      <c r="A205" s="7"/>
      <c r="B205" s="7"/>
      <c r="C205" s="7"/>
      <c r="D205" s="7"/>
      <c r="E205" s="9"/>
      <c r="F205" s="9" t="s">
        <v>164</v>
      </c>
      <c r="G205" s="39"/>
      <c r="H205" s="40"/>
      <c r="I205" s="39"/>
      <c r="J205" s="78"/>
      <c r="K205" s="14"/>
    </row>
    <row r="206" spans="1:11" ht="30" hidden="1" x14ac:dyDescent="0.2">
      <c r="A206" s="7"/>
      <c r="B206" s="7"/>
      <c r="C206" s="7"/>
      <c r="D206" s="7"/>
      <c r="E206" s="9"/>
      <c r="F206" s="8" t="s">
        <v>250</v>
      </c>
      <c r="G206" s="39"/>
      <c r="H206" s="40"/>
      <c r="I206" s="39"/>
      <c r="J206" s="78"/>
      <c r="K206" s="14"/>
    </row>
    <row r="207" spans="1:11" ht="15" hidden="1" x14ac:dyDescent="0.2">
      <c r="A207" s="7"/>
      <c r="B207" s="7"/>
      <c r="C207" s="7"/>
      <c r="D207" s="7"/>
      <c r="E207" s="9"/>
      <c r="F207" s="9" t="s">
        <v>164</v>
      </c>
      <c r="G207" s="39"/>
      <c r="H207" s="40"/>
      <c r="I207" s="39"/>
      <c r="J207" s="78"/>
      <c r="K207" s="14"/>
    </row>
    <row r="208" spans="1:11" ht="30" hidden="1" x14ac:dyDescent="0.2">
      <c r="A208" s="7"/>
      <c r="B208" s="7"/>
      <c r="C208" s="7"/>
      <c r="D208" s="7"/>
      <c r="E208" s="9"/>
      <c r="F208" s="9" t="s">
        <v>263</v>
      </c>
      <c r="G208" s="39"/>
      <c r="H208" s="40"/>
      <c r="I208" s="39"/>
      <c r="J208" s="78"/>
      <c r="K208" s="14"/>
    </row>
    <row r="209" spans="1:11" ht="60" hidden="1" x14ac:dyDescent="0.2">
      <c r="A209" s="7"/>
      <c r="B209" s="7"/>
      <c r="C209" s="7"/>
      <c r="D209" s="7"/>
      <c r="E209" s="9"/>
      <c r="F209" s="9" t="s">
        <v>214</v>
      </c>
      <c r="G209" s="39"/>
      <c r="H209" s="40"/>
      <c r="I209" s="39"/>
      <c r="J209" s="78"/>
      <c r="K209" s="14"/>
    </row>
    <row r="210" spans="1:11" ht="15" hidden="1" x14ac:dyDescent="0.2">
      <c r="A210" s="7"/>
      <c r="B210" s="7"/>
      <c r="C210" s="7"/>
      <c r="D210" s="7"/>
      <c r="E210" s="9"/>
      <c r="F210" s="9" t="s">
        <v>164</v>
      </c>
      <c r="G210" s="39"/>
      <c r="H210" s="40"/>
      <c r="I210" s="39"/>
      <c r="J210" s="78"/>
      <c r="K210" s="14"/>
    </row>
    <row r="211" spans="1:11" ht="60" hidden="1" x14ac:dyDescent="0.2">
      <c r="A211" s="7"/>
      <c r="B211" s="7"/>
      <c r="C211" s="7"/>
      <c r="D211" s="7"/>
      <c r="E211" s="9"/>
      <c r="F211" s="9" t="s">
        <v>264</v>
      </c>
      <c r="G211" s="39"/>
      <c r="H211" s="40"/>
      <c r="I211" s="39"/>
      <c r="J211" s="78"/>
      <c r="K211" s="14"/>
    </row>
    <row r="212" spans="1:11" ht="30" hidden="1" x14ac:dyDescent="0.2">
      <c r="A212" s="7"/>
      <c r="B212" s="7"/>
      <c r="C212" s="7"/>
      <c r="D212" s="7"/>
      <c r="E212" s="9"/>
      <c r="F212" s="9" t="s">
        <v>265</v>
      </c>
      <c r="G212" s="39"/>
      <c r="H212" s="40"/>
      <c r="I212" s="39"/>
      <c r="J212" s="78"/>
      <c r="K212" s="14"/>
    </row>
    <row r="213" spans="1:11" ht="60" hidden="1" x14ac:dyDescent="0.2">
      <c r="A213" s="7"/>
      <c r="B213" s="7"/>
      <c r="C213" s="7"/>
      <c r="D213" s="7"/>
      <c r="E213" s="9"/>
      <c r="F213" s="9" t="s">
        <v>215</v>
      </c>
      <c r="G213" s="39"/>
      <c r="H213" s="40"/>
      <c r="I213" s="39"/>
      <c r="J213" s="78"/>
      <c r="K213" s="14"/>
    </row>
    <row r="214" spans="1:11" ht="15" hidden="1" x14ac:dyDescent="0.2">
      <c r="A214" s="7"/>
      <c r="B214" s="7"/>
      <c r="C214" s="7"/>
      <c r="D214" s="7"/>
      <c r="E214" s="9"/>
      <c r="F214" s="9" t="s">
        <v>164</v>
      </c>
      <c r="G214" s="39"/>
      <c r="H214" s="40"/>
      <c r="I214" s="39"/>
      <c r="J214" s="78"/>
      <c r="K214" s="14"/>
    </row>
    <row r="215" spans="1:11" ht="30" hidden="1" x14ac:dyDescent="0.2">
      <c r="A215" s="7"/>
      <c r="B215" s="7"/>
      <c r="C215" s="7"/>
      <c r="D215" s="7"/>
      <c r="E215" s="9"/>
      <c r="F215" s="9" t="s">
        <v>216</v>
      </c>
      <c r="G215" s="39"/>
      <c r="H215" s="40"/>
      <c r="I215" s="39"/>
      <c r="J215" s="78"/>
      <c r="K215" s="14"/>
    </row>
    <row r="216" spans="1:11" ht="15" hidden="1" x14ac:dyDescent="0.2">
      <c r="A216" s="7"/>
      <c r="B216" s="7"/>
      <c r="C216" s="7"/>
      <c r="D216" s="7"/>
      <c r="E216" s="9"/>
      <c r="F216" s="9" t="s">
        <v>164</v>
      </c>
      <c r="G216" s="39"/>
      <c r="H216" s="40"/>
      <c r="I216" s="39"/>
      <c r="J216" s="78"/>
      <c r="K216" s="14"/>
    </row>
    <row r="217" spans="1:11" ht="45" hidden="1" x14ac:dyDescent="0.2">
      <c r="A217" s="7"/>
      <c r="B217" s="7"/>
      <c r="C217" s="7"/>
      <c r="D217" s="7"/>
      <c r="E217" s="9"/>
      <c r="F217" s="9" t="s">
        <v>217</v>
      </c>
      <c r="G217" s="39"/>
      <c r="H217" s="40"/>
      <c r="I217" s="39"/>
      <c r="J217" s="78"/>
      <c r="K217" s="14"/>
    </row>
    <row r="218" spans="1:11" ht="15" hidden="1" x14ac:dyDescent="0.2">
      <c r="A218" s="7"/>
      <c r="B218" s="7"/>
      <c r="C218" s="7"/>
      <c r="D218" s="7"/>
      <c r="E218" s="9"/>
      <c r="F218" s="9" t="s">
        <v>164</v>
      </c>
      <c r="G218" s="39"/>
      <c r="H218" s="40"/>
      <c r="I218" s="39"/>
      <c r="J218" s="78"/>
      <c r="K218" s="14"/>
    </row>
    <row r="219" spans="1:11" ht="15" hidden="1" x14ac:dyDescent="0.2">
      <c r="A219" s="7"/>
      <c r="B219" s="7"/>
      <c r="C219" s="7"/>
      <c r="D219" s="7"/>
      <c r="E219" s="9"/>
      <c r="F219" s="9" t="s">
        <v>218</v>
      </c>
      <c r="G219" s="39"/>
      <c r="H219" s="40"/>
      <c r="I219" s="39"/>
      <c r="J219" s="78"/>
      <c r="K219" s="14"/>
    </row>
    <row r="220" spans="1:11" ht="15" hidden="1" x14ac:dyDescent="0.2">
      <c r="A220" s="7"/>
      <c r="B220" s="7"/>
      <c r="C220" s="7"/>
      <c r="D220" s="7"/>
      <c r="E220" s="9"/>
      <c r="F220" s="9" t="s">
        <v>164</v>
      </c>
      <c r="G220" s="39"/>
      <c r="H220" s="40"/>
      <c r="I220" s="39"/>
      <c r="J220" s="78"/>
      <c r="K220" s="14"/>
    </row>
    <row r="221" spans="1:11" ht="45" hidden="1" x14ac:dyDescent="0.2">
      <c r="A221" s="7"/>
      <c r="B221" s="7"/>
      <c r="C221" s="7"/>
      <c r="D221" s="7"/>
      <c r="E221" s="9"/>
      <c r="F221" s="9" t="s">
        <v>229</v>
      </c>
      <c r="G221" s="39"/>
      <c r="H221" s="40"/>
      <c r="I221" s="39"/>
      <c r="J221" s="78"/>
      <c r="K221" s="14"/>
    </row>
    <row r="222" spans="1:11" ht="45" hidden="1" x14ac:dyDescent="0.2">
      <c r="A222" s="7"/>
      <c r="B222" s="7"/>
      <c r="C222" s="7"/>
      <c r="D222" s="7"/>
      <c r="E222" s="9"/>
      <c r="F222" s="9" t="s">
        <v>266</v>
      </c>
      <c r="G222" s="39"/>
      <c r="H222" s="40"/>
      <c r="I222" s="39"/>
      <c r="J222" s="78"/>
      <c r="K222" s="14"/>
    </row>
    <row r="223" spans="1:11" ht="30" hidden="1" x14ac:dyDescent="0.2">
      <c r="A223" s="7"/>
      <c r="B223" s="7"/>
      <c r="C223" s="7"/>
      <c r="D223" s="7"/>
      <c r="E223" s="9"/>
      <c r="F223" s="9" t="s">
        <v>219</v>
      </c>
      <c r="G223" s="39"/>
      <c r="H223" s="40"/>
      <c r="I223" s="39"/>
      <c r="J223" s="78"/>
      <c r="K223" s="14"/>
    </row>
    <row r="224" spans="1:11" ht="45" hidden="1" x14ac:dyDescent="0.2">
      <c r="A224" s="7"/>
      <c r="B224" s="7"/>
      <c r="C224" s="7"/>
      <c r="D224" s="7"/>
      <c r="E224" s="9"/>
      <c r="F224" s="9" t="s">
        <v>224</v>
      </c>
      <c r="G224" s="39"/>
      <c r="H224" s="40"/>
      <c r="I224" s="39"/>
      <c r="J224" s="78"/>
      <c r="K224" s="14"/>
    </row>
    <row r="225" spans="1:11" ht="45" hidden="1" x14ac:dyDescent="0.2">
      <c r="A225" s="7"/>
      <c r="B225" s="7"/>
      <c r="C225" s="7"/>
      <c r="D225" s="7"/>
      <c r="E225" s="9"/>
      <c r="F225" s="9" t="s">
        <v>225</v>
      </c>
      <c r="G225" s="39"/>
      <c r="H225" s="40"/>
      <c r="I225" s="39"/>
      <c r="J225" s="78"/>
      <c r="K225" s="14"/>
    </row>
    <row r="226" spans="1:11" ht="30" hidden="1" x14ac:dyDescent="0.2">
      <c r="A226" s="7"/>
      <c r="B226" s="7"/>
      <c r="C226" s="7"/>
      <c r="D226" s="7"/>
      <c r="E226" s="9"/>
      <c r="F226" s="9" t="s">
        <v>226</v>
      </c>
      <c r="G226" s="39"/>
      <c r="H226" s="40"/>
      <c r="I226" s="39"/>
      <c r="J226" s="78"/>
      <c r="K226" s="14"/>
    </row>
    <row r="227" spans="1:11" ht="45" hidden="1" x14ac:dyDescent="0.2">
      <c r="A227" s="7"/>
      <c r="B227" s="7"/>
      <c r="C227" s="7"/>
      <c r="D227" s="7"/>
      <c r="E227" s="9"/>
      <c r="F227" s="9" t="s">
        <v>227</v>
      </c>
      <c r="G227" s="39"/>
      <c r="H227" s="40"/>
      <c r="I227" s="39"/>
      <c r="J227" s="78"/>
      <c r="K227" s="14"/>
    </row>
    <row r="228" spans="1:11" ht="45" hidden="1" x14ac:dyDescent="0.2">
      <c r="A228" s="7"/>
      <c r="B228" s="7"/>
      <c r="C228" s="7"/>
      <c r="D228" s="7"/>
      <c r="E228" s="9"/>
      <c r="F228" s="9" t="s">
        <v>228</v>
      </c>
      <c r="G228" s="39"/>
      <c r="H228" s="40"/>
      <c r="I228" s="39"/>
      <c r="J228" s="78"/>
      <c r="K228" s="14"/>
    </row>
    <row r="229" spans="1:11" ht="30" hidden="1" x14ac:dyDescent="0.2">
      <c r="A229" s="7"/>
      <c r="B229" s="7"/>
      <c r="C229" s="7"/>
      <c r="D229" s="7"/>
      <c r="E229" s="9"/>
      <c r="F229" s="9" t="s">
        <v>230</v>
      </c>
      <c r="G229" s="39"/>
      <c r="H229" s="40"/>
      <c r="I229" s="39"/>
      <c r="J229" s="78"/>
      <c r="K229" s="14"/>
    </row>
    <row r="230" spans="1:11" ht="30" hidden="1" x14ac:dyDescent="0.2">
      <c r="A230" s="7"/>
      <c r="B230" s="7"/>
      <c r="C230" s="7"/>
      <c r="D230" s="7"/>
      <c r="E230" s="9"/>
      <c r="F230" s="9" t="s">
        <v>267</v>
      </c>
      <c r="G230" s="39"/>
      <c r="H230" s="40"/>
      <c r="I230" s="39"/>
      <c r="J230" s="78"/>
      <c r="K230" s="14"/>
    </row>
    <row r="231" spans="1:11" ht="45" hidden="1" x14ac:dyDescent="0.2">
      <c r="A231" s="7"/>
      <c r="B231" s="7"/>
      <c r="C231" s="7"/>
      <c r="D231" s="7"/>
      <c r="E231" s="9"/>
      <c r="F231" s="9" t="s">
        <v>268</v>
      </c>
      <c r="G231" s="39"/>
      <c r="H231" s="40"/>
      <c r="I231" s="39"/>
      <c r="J231" s="78"/>
      <c r="K231" s="14"/>
    </row>
    <row r="232" spans="1:11" ht="45" hidden="1" x14ac:dyDescent="0.2">
      <c r="A232" s="7"/>
      <c r="B232" s="7"/>
      <c r="C232" s="7"/>
      <c r="D232" s="7"/>
      <c r="E232" s="9"/>
      <c r="F232" s="9" t="s">
        <v>269</v>
      </c>
      <c r="G232" s="39"/>
      <c r="H232" s="40"/>
      <c r="I232" s="39"/>
      <c r="J232" s="78"/>
      <c r="K232" s="14"/>
    </row>
    <row r="233" spans="1:11" ht="30" hidden="1" x14ac:dyDescent="0.2">
      <c r="A233" s="7"/>
      <c r="B233" s="7"/>
      <c r="C233" s="7"/>
      <c r="D233" s="7"/>
      <c r="E233" s="9"/>
      <c r="F233" s="9" t="s">
        <v>197</v>
      </c>
      <c r="G233" s="39"/>
      <c r="H233" s="40"/>
      <c r="I233" s="39"/>
      <c r="J233" s="78"/>
      <c r="K233" s="14"/>
    </row>
    <row r="234" spans="1:11" ht="15" x14ac:dyDescent="0.2">
      <c r="A234" s="7"/>
      <c r="B234" s="7"/>
      <c r="C234" s="7"/>
      <c r="D234" s="7"/>
      <c r="E234" s="8" t="s">
        <v>421</v>
      </c>
      <c r="F234" s="9"/>
      <c r="G234" s="39"/>
      <c r="H234" s="40"/>
      <c r="I234" s="39"/>
      <c r="J234" s="78"/>
      <c r="K234" s="14"/>
    </row>
    <row r="235" spans="1:11" ht="15" hidden="1" x14ac:dyDescent="0.2">
      <c r="A235" s="7"/>
      <c r="B235" s="7"/>
      <c r="C235" s="7"/>
      <c r="D235" s="7"/>
      <c r="E235" s="8"/>
      <c r="F235" s="23" t="s">
        <v>120</v>
      </c>
      <c r="G235" s="39"/>
      <c r="H235" s="40"/>
      <c r="I235" s="39"/>
      <c r="J235" s="78"/>
      <c r="K235" s="14"/>
    </row>
    <row r="236" spans="1:11" ht="45" hidden="1" x14ac:dyDescent="0.2">
      <c r="A236" s="7"/>
      <c r="B236" s="7"/>
      <c r="C236" s="7"/>
      <c r="D236" s="7"/>
      <c r="E236" s="8"/>
      <c r="F236" s="9" t="s">
        <v>327</v>
      </c>
      <c r="G236" s="39">
        <v>500000</v>
      </c>
      <c r="H236" s="40">
        <v>100</v>
      </c>
      <c r="I236" s="39">
        <v>500000</v>
      </c>
      <c r="J236" s="78">
        <f>500000-500000</f>
        <v>0</v>
      </c>
      <c r="K236" s="14"/>
    </row>
    <row r="237" spans="1:11" ht="32.25" customHeight="1" x14ac:dyDescent="0.2">
      <c r="A237" s="7"/>
      <c r="B237" s="7"/>
      <c r="C237" s="7"/>
      <c r="D237" s="7"/>
      <c r="E237" s="8"/>
      <c r="F237" s="9" t="s">
        <v>556</v>
      </c>
      <c r="G237" s="39">
        <v>40966915</v>
      </c>
      <c r="H237" s="40">
        <v>56.1</v>
      </c>
      <c r="I237" s="39">
        <v>22966915</v>
      </c>
      <c r="J237" s="78">
        <v>18000000</v>
      </c>
      <c r="K237" s="14"/>
    </row>
    <row r="238" spans="1:11" ht="18" customHeight="1" x14ac:dyDescent="0.2">
      <c r="A238" s="7"/>
      <c r="B238" s="7"/>
      <c r="C238" s="7"/>
      <c r="D238" s="7"/>
      <c r="E238" s="8"/>
      <c r="F238" s="23" t="s">
        <v>118</v>
      </c>
      <c r="G238" s="39"/>
      <c r="H238" s="40"/>
      <c r="I238" s="39"/>
      <c r="J238" s="78"/>
      <c r="K238" s="14"/>
    </row>
    <row r="239" spans="1:11" ht="41.25" customHeight="1" x14ac:dyDescent="0.2">
      <c r="A239" s="7"/>
      <c r="B239" s="7"/>
      <c r="C239" s="7"/>
      <c r="D239" s="7"/>
      <c r="E239" s="8"/>
      <c r="F239" s="9" t="s">
        <v>557</v>
      </c>
      <c r="G239" s="39">
        <v>10621729</v>
      </c>
      <c r="H239" s="40">
        <v>7.0558757430169798</v>
      </c>
      <c r="I239" s="39">
        <v>749456</v>
      </c>
      <c r="J239" s="78">
        <v>263590</v>
      </c>
      <c r="K239" s="14"/>
    </row>
    <row r="240" spans="1:11" ht="15" x14ac:dyDescent="0.2">
      <c r="A240" s="7"/>
      <c r="B240" s="7"/>
      <c r="C240" s="7"/>
      <c r="D240" s="7"/>
      <c r="E240" s="8"/>
      <c r="F240" s="23" t="s">
        <v>155</v>
      </c>
      <c r="G240" s="39"/>
      <c r="H240" s="40"/>
      <c r="I240" s="39"/>
      <c r="J240" s="78"/>
      <c r="K240" s="14"/>
    </row>
    <row r="241" spans="1:11" ht="45" hidden="1" x14ac:dyDescent="0.2">
      <c r="A241" s="7"/>
      <c r="B241" s="7"/>
      <c r="C241" s="7"/>
      <c r="D241" s="7"/>
      <c r="E241" s="8"/>
      <c r="F241" s="9" t="s">
        <v>124</v>
      </c>
      <c r="G241" s="39">
        <v>7341636</v>
      </c>
      <c r="H241" s="40">
        <v>100</v>
      </c>
      <c r="I241" s="39">
        <v>7341636</v>
      </c>
      <c r="J241" s="78">
        <f>6250000+1091000-7341000</f>
        <v>0</v>
      </c>
      <c r="K241" s="14"/>
    </row>
    <row r="242" spans="1:11" ht="45" x14ac:dyDescent="0.2">
      <c r="A242" s="7"/>
      <c r="B242" s="7"/>
      <c r="C242" s="7"/>
      <c r="D242" s="7"/>
      <c r="E242" s="8"/>
      <c r="F242" s="9" t="s">
        <v>562</v>
      </c>
      <c r="G242" s="39">
        <v>9572278</v>
      </c>
      <c r="H242" s="40">
        <v>0</v>
      </c>
      <c r="I242" s="39">
        <v>0</v>
      </c>
      <c r="J242" s="78">
        <f>6250000-1091000+4413278</f>
        <v>9572278</v>
      </c>
      <c r="K242" s="14"/>
    </row>
    <row r="243" spans="1:11" ht="15" x14ac:dyDescent="0.2">
      <c r="A243" s="7"/>
      <c r="B243" s="7"/>
      <c r="C243" s="7"/>
      <c r="D243" s="7"/>
      <c r="E243" s="8"/>
      <c r="F243" s="23" t="s">
        <v>506</v>
      </c>
      <c r="G243" s="39"/>
      <c r="H243" s="40"/>
      <c r="I243" s="39"/>
      <c r="J243" s="78"/>
      <c r="K243" s="14"/>
    </row>
    <row r="244" spans="1:11" ht="49.5" customHeight="1" x14ac:dyDescent="0.2">
      <c r="A244" s="7"/>
      <c r="B244" s="7"/>
      <c r="C244" s="7"/>
      <c r="D244" s="7"/>
      <c r="E244" s="8"/>
      <c r="F244" s="9" t="s">
        <v>558</v>
      </c>
      <c r="G244" s="39">
        <v>10348894</v>
      </c>
      <c r="H244" s="40"/>
      <c r="I244" s="39"/>
      <c r="J244" s="78">
        <v>7560000</v>
      </c>
      <c r="K244" s="14"/>
    </row>
    <row r="245" spans="1:11" s="12" customFormat="1" ht="15" x14ac:dyDescent="0.2">
      <c r="A245" s="21"/>
      <c r="B245" s="21"/>
      <c r="C245" s="21"/>
      <c r="D245" s="21"/>
      <c r="E245" s="22"/>
      <c r="F245" s="23" t="s">
        <v>220</v>
      </c>
      <c r="G245" s="43"/>
      <c r="H245" s="44"/>
      <c r="I245" s="43"/>
      <c r="J245" s="79"/>
      <c r="K245" s="58"/>
    </row>
    <row r="246" spans="1:11" s="12" customFormat="1" ht="47.25" customHeight="1" x14ac:dyDescent="0.2">
      <c r="A246" s="21"/>
      <c r="B246" s="21"/>
      <c r="C246" s="21"/>
      <c r="D246" s="21"/>
      <c r="E246" s="22"/>
      <c r="F246" s="9" t="s">
        <v>559</v>
      </c>
      <c r="G246" s="39">
        <v>17726067</v>
      </c>
      <c r="H246" s="40"/>
      <c r="I246" s="39"/>
      <c r="J246" s="78">
        <v>132591</v>
      </c>
      <c r="K246" s="58"/>
    </row>
    <row r="247" spans="1:11" s="12" customFormat="1" ht="20.25" customHeight="1" x14ac:dyDescent="0.2">
      <c r="A247" s="21"/>
      <c r="B247" s="21"/>
      <c r="C247" s="21"/>
      <c r="D247" s="21"/>
      <c r="E247" s="22"/>
      <c r="F247" s="9" t="s">
        <v>164</v>
      </c>
      <c r="G247" s="39"/>
      <c r="H247" s="40"/>
      <c r="I247" s="39"/>
      <c r="J247" s="78">
        <v>132591</v>
      </c>
      <c r="K247" s="58"/>
    </row>
    <row r="248" spans="1:11" s="12" customFormat="1" ht="20.25" customHeight="1" x14ac:dyDescent="0.2">
      <c r="A248" s="21"/>
      <c r="B248" s="21"/>
      <c r="C248" s="21"/>
      <c r="D248" s="21"/>
      <c r="E248" s="22"/>
      <c r="F248" s="23" t="s">
        <v>221</v>
      </c>
      <c r="G248" s="43"/>
      <c r="H248" s="44"/>
      <c r="I248" s="43"/>
      <c r="J248" s="79"/>
      <c r="K248" s="58"/>
    </row>
    <row r="249" spans="1:11" s="12" customFormat="1" ht="43.5" customHeight="1" x14ac:dyDescent="0.2">
      <c r="A249" s="21"/>
      <c r="B249" s="21"/>
      <c r="C249" s="21"/>
      <c r="D249" s="21"/>
      <c r="E249" s="22"/>
      <c r="F249" s="9" t="s">
        <v>560</v>
      </c>
      <c r="G249" s="39">
        <v>11184461</v>
      </c>
      <c r="H249" s="40"/>
      <c r="I249" s="39"/>
      <c r="J249" s="78">
        <v>59530</v>
      </c>
      <c r="K249" s="58"/>
    </row>
    <row r="250" spans="1:11" s="12" customFormat="1" ht="24" customHeight="1" x14ac:dyDescent="0.2">
      <c r="A250" s="21"/>
      <c r="B250" s="21"/>
      <c r="C250" s="21"/>
      <c r="D250" s="21"/>
      <c r="E250" s="22"/>
      <c r="F250" s="9" t="s">
        <v>164</v>
      </c>
      <c r="G250" s="39"/>
      <c r="H250" s="40"/>
      <c r="I250" s="39"/>
      <c r="J250" s="78">
        <v>59530</v>
      </c>
      <c r="K250" s="58"/>
    </row>
    <row r="251" spans="1:11" s="12" customFormat="1" ht="24" customHeight="1" x14ac:dyDescent="0.2">
      <c r="A251" s="21"/>
      <c r="B251" s="21"/>
      <c r="C251" s="21"/>
      <c r="D251" s="21"/>
      <c r="E251" s="22"/>
      <c r="F251" s="23" t="s">
        <v>58</v>
      </c>
      <c r="G251" s="43"/>
      <c r="H251" s="44"/>
      <c r="I251" s="43"/>
      <c r="J251" s="79"/>
      <c r="K251" s="58"/>
    </row>
    <row r="252" spans="1:11" s="12" customFormat="1" ht="42.75" customHeight="1" x14ac:dyDescent="0.2">
      <c r="A252" s="21"/>
      <c r="B252" s="21"/>
      <c r="C252" s="21"/>
      <c r="D252" s="21"/>
      <c r="E252" s="22"/>
      <c r="F252" s="9" t="s">
        <v>207</v>
      </c>
      <c r="G252" s="39">
        <v>3594946</v>
      </c>
      <c r="H252" s="40"/>
      <c r="I252" s="39"/>
      <c r="J252" s="78">
        <v>168101</v>
      </c>
      <c r="K252" s="58"/>
    </row>
    <row r="253" spans="1:11" s="12" customFormat="1" ht="15.75" customHeight="1" x14ac:dyDescent="0.2">
      <c r="A253" s="21"/>
      <c r="B253" s="21"/>
      <c r="C253" s="21"/>
      <c r="D253" s="21"/>
      <c r="E253" s="22"/>
      <c r="F253" s="9" t="s">
        <v>164</v>
      </c>
      <c r="G253" s="39"/>
      <c r="H253" s="40"/>
      <c r="I253" s="39"/>
      <c r="J253" s="78">
        <v>168101</v>
      </c>
      <c r="K253" s="58"/>
    </row>
    <row r="254" spans="1:11" s="12" customFormat="1" ht="43.5" customHeight="1" x14ac:dyDescent="0.2">
      <c r="A254" s="21"/>
      <c r="B254" s="21"/>
      <c r="C254" s="21"/>
      <c r="D254" s="21"/>
      <c r="E254" s="22"/>
      <c r="F254" s="9" t="s">
        <v>209</v>
      </c>
      <c r="G254" s="39">
        <v>9948978</v>
      </c>
      <c r="H254" s="40"/>
      <c r="I254" s="39"/>
      <c r="J254" s="78">
        <v>465117</v>
      </c>
      <c r="K254" s="58"/>
    </row>
    <row r="255" spans="1:11" s="12" customFormat="1" ht="24" customHeight="1" x14ac:dyDescent="0.2">
      <c r="A255" s="21"/>
      <c r="B255" s="21"/>
      <c r="C255" s="21"/>
      <c r="D255" s="21"/>
      <c r="E255" s="22"/>
      <c r="F255" s="9" t="s">
        <v>164</v>
      </c>
      <c r="G255" s="39"/>
      <c r="H255" s="40"/>
      <c r="I255" s="39"/>
      <c r="J255" s="78">
        <v>465117</v>
      </c>
      <c r="K255" s="58"/>
    </row>
    <row r="256" spans="1:11" s="12" customFormat="1" ht="53.25" customHeight="1" x14ac:dyDescent="0.2">
      <c r="A256" s="21"/>
      <c r="B256" s="21"/>
      <c r="C256" s="21"/>
      <c r="D256" s="21"/>
      <c r="E256" s="22"/>
      <c r="F256" s="9" t="s">
        <v>262</v>
      </c>
      <c r="G256" s="39">
        <v>10525456</v>
      </c>
      <c r="H256" s="40"/>
      <c r="I256" s="39"/>
      <c r="J256" s="78">
        <v>414948</v>
      </c>
      <c r="K256" s="58"/>
    </row>
    <row r="257" spans="1:11" s="12" customFormat="1" ht="19.5" customHeight="1" x14ac:dyDescent="0.2">
      <c r="A257" s="21"/>
      <c r="B257" s="21"/>
      <c r="C257" s="21"/>
      <c r="D257" s="21"/>
      <c r="E257" s="22"/>
      <c r="F257" s="9" t="s">
        <v>164</v>
      </c>
      <c r="G257" s="39"/>
      <c r="H257" s="40"/>
      <c r="I257" s="39"/>
      <c r="J257" s="78">
        <v>414948</v>
      </c>
      <c r="K257" s="58"/>
    </row>
    <row r="258" spans="1:11" s="12" customFormat="1" ht="16.5" customHeight="1" x14ac:dyDescent="0.2">
      <c r="A258" s="21"/>
      <c r="B258" s="21"/>
      <c r="C258" s="21"/>
      <c r="D258" s="21"/>
      <c r="E258" s="22"/>
      <c r="F258" s="23" t="s">
        <v>114</v>
      </c>
      <c r="G258" s="39"/>
      <c r="H258" s="40"/>
      <c r="I258" s="39"/>
      <c r="J258" s="78"/>
      <c r="K258" s="58"/>
    </row>
    <row r="259" spans="1:11" s="12" customFormat="1" ht="42" customHeight="1" x14ac:dyDescent="0.2">
      <c r="A259" s="21"/>
      <c r="B259" s="21"/>
      <c r="C259" s="21"/>
      <c r="D259" s="21"/>
      <c r="E259" s="22"/>
      <c r="F259" s="9" t="s">
        <v>657</v>
      </c>
      <c r="G259" s="39">
        <v>5355882</v>
      </c>
      <c r="H259" s="40"/>
      <c r="I259" s="39"/>
      <c r="J259" s="78">
        <v>475588</v>
      </c>
      <c r="K259" s="58"/>
    </row>
    <row r="260" spans="1:11" ht="15" x14ac:dyDescent="0.2">
      <c r="A260" s="7"/>
      <c r="B260" s="7"/>
      <c r="C260" s="7"/>
      <c r="D260" s="7"/>
      <c r="E260" s="8"/>
      <c r="F260" s="23" t="s">
        <v>109</v>
      </c>
      <c r="G260" s="39"/>
      <c r="H260" s="40"/>
      <c r="I260" s="39"/>
      <c r="J260" s="78"/>
      <c r="K260" s="14"/>
    </row>
    <row r="261" spans="1:11" ht="53.25" customHeight="1" x14ac:dyDescent="0.2">
      <c r="A261" s="7"/>
      <c r="B261" s="7"/>
      <c r="C261" s="7"/>
      <c r="D261" s="7"/>
      <c r="E261" s="8"/>
      <c r="F261" s="9" t="s">
        <v>511</v>
      </c>
      <c r="G261" s="39">
        <v>5671387</v>
      </c>
      <c r="H261" s="40"/>
      <c r="I261" s="39"/>
      <c r="J261" s="78">
        <v>5671387</v>
      </c>
      <c r="K261" s="14"/>
    </row>
    <row r="262" spans="1:11" ht="45" x14ac:dyDescent="0.2">
      <c r="A262" s="7"/>
      <c r="B262" s="7"/>
      <c r="C262" s="7"/>
      <c r="D262" s="7"/>
      <c r="E262" s="8"/>
      <c r="F262" s="9" t="s">
        <v>561</v>
      </c>
      <c r="G262" s="39">
        <v>28465802</v>
      </c>
      <c r="H262" s="40">
        <v>0</v>
      </c>
      <c r="I262" s="39">
        <v>468</v>
      </c>
      <c r="J262" s="78">
        <f>15465000+3050000</f>
        <v>18515000</v>
      </c>
      <c r="K262" s="14"/>
    </row>
    <row r="263" spans="1:11" ht="57" customHeight="1" x14ac:dyDescent="0.2">
      <c r="A263" s="7"/>
      <c r="B263" s="7"/>
      <c r="C263" s="7"/>
      <c r="D263" s="7"/>
      <c r="E263" s="8"/>
      <c r="F263" s="9" t="s">
        <v>264</v>
      </c>
      <c r="G263" s="39">
        <v>386434</v>
      </c>
      <c r="H263" s="40"/>
      <c r="I263" s="39"/>
      <c r="J263" s="78">
        <v>17848</v>
      </c>
      <c r="K263" s="14"/>
    </row>
    <row r="264" spans="1:11" ht="24" customHeight="1" x14ac:dyDescent="0.2">
      <c r="A264" s="7"/>
      <c r="B264" s="7"/>
      <c r="C264" s="7"/>
      <c r="D264" s="7"/>
      <c r="E264" s="8"/>
      <c r="F264" s="9" t="s">
        <v>164</v>
      </c>
      <c r="G264" s="39"/>
      <c r="H264" s="40"/>
      <c r="I264" s="39"/>
      <c r="J264" s="78">
        <v>17848</v>
      </c>
      <c r="K264" s="14"/>
    </row>
    <row r="265" spans="1:11" ht="45.75" customHeight="1" x14ac:dyDescent="0.2">
      <c r="A265" s="7"/>
      <c r="B265" s="7"/>
      <c r="C265" s="7"/>
      <c r="D265" s="7"/>
      <c r="E265" s="8"/>
      <c r="F265" s="9" t="s">
        <v>253</v>
      </c>
      <c r="G265" s="39">
        <v>7214858</v>
      </c>
      <c r="H265" s="40"/>
      <c r="I265" s="39"/>
      <c r="J265" s="78">
        <v>336294</v>
      </c>
      <c r="K265" s="14"/>
    </row>
    <row r="266" spans="1:11" ht="21" customHeight="1" x14ac:dyDescent="0.2">
      <c r="A266" s="7"/>
      <c r="B266" s="7"/>
      <c r="C266" s="7"/>
      <c r="D266" s="7"/>
      <c r="E266" s="8"/>
      <c r="F266" s="9" t="s">
        <v>164</v>
      </c>
      <c r="G266" s="39"/>
      <c r="H266" s="40"/>
      <c r="I266" s="39"/>
      <c r="J266" s="78">
        <v>336294</v>
      </c>
      <c r="K266" s="14"/>
    </row>
    <row r="267" spans="1:11" ht="50.25" customHeight="1" x14ac:dyDescent="0.2">
      <c r="A267" s="7"/>
      <c r="B267" s="7"/>
      <c r="C267" s="7"/>
      <c r="D267" s="7"/>
      <c r="E267" s="8"/>
      <c r="F267" s="9" t="s">
        <v>660</v>
      </c>
      <c r="G267" s="39">
        <v>1497511</v>
      </c>
      <c r="H267" s="40">
        <v>3</v>
      </c>
      <c r="I267" s="39">
        <v>45144</v>
      </c>
      <c r="J267" s="78">
        <v>1452367</v>
      </c>
      <c r="K267" s="14"/>
    </row>
    <row r="268" spans="1:11" ht="50.25" customHeight="1" x14ac:dyDescent="0.2">
      <c r="A268" s="7"/>
      <c r="B268" s="7"/>
      <c r="C268" s="7"/>
      <c r="D268" s="7"/>
      <c r="E268" s="8"/>
      <c r="F268" s="8" t="s">
        <v>658</v>
      </c>
      <c r="G268" s="39">
        <v>1282139</v>
      </c>
      <c r="H268" s="40">
        <v>2.8</v>
      </c>
      <c r="I268" s="39">
        <v>35274</v>
      </c>
      <c r="J268" s="78">
        <v>1259993</v>
      </c>
      <c r="K268" s="14"/>
    </row>
    <row r="269" spans="1:11" ht="50.25" customHeight="1" x14ac:dyDescent="0.2">
      <c r="A269" s="7"/>
      <c r="B269" s="7"/>
      <c r="C269" s="7"/>
      <c r="D269" s="7"/>
      <c r="E269" s="8"/>
      <c r="F269" s="8" t="s">
        <v>659</v>
      </c>
      <c r="G269" s="39">
        <v>1047941</v>
      </c>
      <c r="H269" s="40">
        <v>3.7</v>
      </c>
      <c r="I269" s="39">
        <v>38256</v>
      </c>
      <c r="J269" s="78">
        <v>1022813</v>
      </c>
      <c r="K269" s="14"/>
    </row>
    <row r="270" spans="1:11" ht="50.25" customHeight="1" x14ac:dyDescent="0.2">
      <c r="A270" s="7"/>
      <c r="B270" s="7"/>
      <c r="C270" s="7"/>
      <c r="D270" s="7"/>
      <c r="E270" s="8"/>
      <c r="F270" s="75" t="s">
        <v>563</v>
      </c>
      <c r="G270" s="39">
        <v>1499118</v>
      </c>
      <c r="H270" s="40">
        <v>49</v>
      </c>
      <c r="I270" s="39">
        <v>734291</v>
      </c>
      <c r="J270" s="78">
        <v>764827</v>
      </c>
      <c r="K270" s="14"/>
    </row>
    <row r="271" spans="1:11" s="12" customFormat="1" ht="21" customHeight="1" x14ac:dyDescent="0.2">
      <c r="A271" s="21"/>
      <c r="B271" s="21"/>
      <c r="C271" s="21"/>
      <c r="D271" s="21"/>
      <c r="E271" s="22"/>
      <c r="F271" s="23" t="s">
        <v>115</v>
      </c>
      <c r="G271" s="43"/>
      <c r="H271" s="44"/>
      <c r="I271" s="43"/>
      <c r="J271" s="79"/>
      <c r="K271" s="58"/>
    </row>
    <row r="272" spans="1:11" s="12" customFormat="1" ht="45.75" customHeight="1" x14ac:dyDescent="0.2">
      <c r="A272" s="21"/>
      <c r="B272" s="21"/>
      <c r="C272" s="21"/>
      <c r="D272" s="21"/>
      <c r="E272" s="22"/>
      <c r="F272" s="9" t="s">
        <v>263</v>
      </c>
      <c r="G272" s="39">
        <v>1495297</v>
      </c>
      <c r="H272" s="40"/>
      <c r="I272" s="39"/>
      <c r="J272" s="78">
        <v>13128</v>
      </c>
      <c r="K272" s="58"/>
    </row>
    <row r="273" spans="1:11" s="12" customFormat="1" ht="26.25" customHeight="1" x14ac:dyDescent="0.2">
      <c r="A273" s="21"/>
      <c r="B273" s="21"/>
      <c r="C273" s="21"/>
      <c r="D273" s="21"/>
      <c r="E273" s="22"/>
      <c r="F273" s="9" t="s">
        <v>164</v>
      </c>
      <c r="G273" s="39"/>
      <c r="H273" s="40"/>
      <c r="I273" s="39"/>
      <c r="J273" s="78">
        <v>13128</v>
      </c>
      <c r="K273" s="58"/>
    </row>
    <row r="274" spans="1:11" s="12" customFormat="1" ht="45.75" customHeight="1" x14ac:dyDescent="0.2">
      <c r="A274" s="21"/>
      <c r="B274" s="21"/>
      <c r="C274" s="21"/>
      <c r="D274" s="21"/>
      <c r="E274" s="22"/>
      <c r="F274" s="9" t="s">
        <v>661</v>
      </c>
      <c r="G274" s="39">
        <v>13724116</v>
      </c>
      <c r="H274" s="40"/>
      <c r="I274" s="39"/>
      <c r="J274" s="78">
        <v>5297000</v>
      </c>
      <c r="K274" s="58"/>
    </row>
    <row r="275" spans="1:11" ht="15" x14ac:dyDescent="0.2">
      <c r="A275" s="7"/>
      <c r="B275" s="7"/>
      <c r="C275" s="7"/>
      <c r="D275" s="7"/>
      <c r="E275" s="8"/>
      <c r="F275" s="23" t="s">
        <v>110</v>
      </c>
      <c r="G275" s="39"/>
      <c r="H275" s="40"/>
      <c r="I275" s="39"/>
      <c r="J275" s="78"/>
      <c r="K275" s="14"/>
    </row>
    <row r="276" spans="1:11" ht="45" x14ac:dyDescent="0.2">
      <c r="A276" s="7"/>
      <c r="B276" s="7"/>
      <c r="C276" s="7"/>
      <c r="D276" s="7"/>
      <c r="E276" s="8"/>
      <c r="F276" s="9" t="s">
        <v>564</v>
      </c>
      <c r="G276" s="39">
        <v>25136831</v>
      </c>
      <c r="H276" s="40">
        <v>0</v>
      </c>
      <c r="I276" s="39">
        <v>0</v>
      </c>
      <c r="J276" s="78">
        <f>2000000+8264000</f>
        <v>10264000</v>
      </c>
      <c r="K276" s="14"/>
    </row>
    <row r="277" spans="1:11" ht="30" hidden="1" x14ac:dyDescent="0.2">
      <c r="A277" s="7"/>
      <c r="B277" s="7"/>
      <c r="C277" s="7"/>
      <c r="D277" s="7"/>
      <c r="E277" s="8"/>
      <c r="F277" s="9" t="s">
        <v>125</v>
      </c>
      <c r="G277" s="39">
        <v>87258043</v>
      </c>
      <c r="H277" s="40">
        <v>100</v>
      </c>
      <c r="I277" s="39">
        <v>87258043</v>
      </c>
      <c r="J277" s="78">
        <f>8725800-8725800</f>
        <v>0</v>
      </c>
      <c r="K277" s="14"/>
    </row>
    <row r="278" spans="1:11" ht="40.5" customHeight="1" x14ac:dyDescent="0.2">
      <c r="A278" s="7"/>
      <c r="B278" s="7"/>
      <c r="C278" s="7"/>
      <c r="D278" s="7"/>
      <c r="E278" s="8"/>
      <c r="F278" s="9" t="s">
        <v>407</v>
      </c>
      <c r="G278" s="39">
        <v>8388542</v>
      </c>
      <c r="H278" s="40">
        <v>6</v>
      </c>
      <c r="I278" s="39">
        <v>500864</v>
      </c>
      <c r="J278" s="78">
        <v>170644</v>
      </c>
      <c r="K278" s="14"/>
    </row>
    <row r="279" spans="1:11" ht="23.25" customHeight="1" x14ac:dyDescent="0.2">
      <c r="A279" s="7"/>
      <c r="B279" s="7"/>
      <c r="C279" s="7"/>
      <c r="D279" s="7"/>
      <c r="E279" s="8"/>
      <c r="F279" s="9" t="s">
        <v>164</v>
      </c>
      <c r="G279" s="39"/>
      <c r="H279" s="40"/>
      <c r="I279" s="39"/>
      <c r="J279" s="78">
        <v>170644</v>
      </c>
      <c r="K279" s="14"/>
    </row>
    <row r="280" spans="1:11" s="12" customFormat="1" ht="23.25" customHeight="1" x14ac:dyDescent="0.2">
      <c r="A280" s="21"/>
      <c r="B280" s="21"/>
      <c r="C280" s="21"/>
      <c r="D280" s="21"/>
      <c r="E280" s="22"/>
      <c r="F280" s="23" t="s">
        <v>222</v>
      </c>
      <c r="G280" s="43"/>
      <c r="H280" s="44"/>
      <c r="I280" s="43"/>
      <c r="J280" s="79"/>
      <c r="K280" s="58"/>
    </row>
    <row r="281" spans="1:11" s="12" customFormat="1" ht="72" customHeight="1" x14ac:dyDescent="0.2">
      <c r="A281" s="21"/>
      <c r="B281" s="21"/>
      <c r="C281" s="21"/>
      <c r="D281" s="21"/>
      <c r="E281" s="22"/>
      <c r="F281" s="9" t="s">
        <v>565</v>
      </c>
      <c r="G281" s="39">
        <v>916922</v>
      </c>
      <c r="H281" s="40"/>
      <c r="I281" s="39"/>
      <c r="J281" s="78">
        <v>20447</v>
      </c>
      <c r="K281" s="58"/>
    </row>
    <row r="282" spans="1:11" s="12" customFormat="1" ht="18" customHeight="1" x14ac:dyDescent="0.2">
      <c r="A282" s="21"/>
      <c r="B282" s="21"/>
      <c r="C282" s="21"/>
      <c r="D282" s="21"/>
      <c r="E282" s="22"/>
      <c r="F282" s="9" t="s">
        <v>164</v>
      </c>
      <c r="G282" s="39"/>
      <c r="H282" s="40"/>
      <c r="I282" s="39"/>
      <c r="J282" s="78">
        <v>20447</v>
      </c>
      <c r="K282" s="58"/>
    </row>
    <row r="283" spans="1:11" s="12" customFormat="1" ht="73.5" customHeight="1" x14ac:dyDescent="0.2">
      <c r="A283" s="21"/>
      <c r="B283" s="21"/>
      <c r="C283" s="21"/>
      <c r="D283" s="21"/>
      <c r="E283" s="22"/>
      <c r="F283" s="9" t="s">
        <v>566</v>
      </c>
      <c r="G283" s="39">
        <v>916922</v>
      </c>
      <c r="H283" s="40"/>
      <c r="I283" s="39"/>
      <c r="J283" s="78">
        <v>300000</v>
      </c>
      <c r="K283" s="58"/>
    </row>
    <row r="284" spans="1:11" ht="15" hidden="1" x14ac:dyDescent="0.2">
      <c r="A284" s="7"/>
      <c r="B284" s="7"/>
      <c r="C284" s="7"/>
      <c r="D284" s="7"/>
      <c r="E284" s="8"/>
      <c r="F284" s="23" t="s">
        <v>135</v>
      </c>
      <c r="G284" s="39"/>
      <c r="H284" s="40"/>
      <c r="I284" s="39"/>
      <c r="J284" s="78"/>
      <c r="K284" s="14"/>
    </row>
    <row r="285" spans="1:11" ht="30" hidden="1" x14ac:dyDescent="0.2">
      <c r="A285" s="7"/>
      <c r="B285" s="7"/>
      <c r="C285" s="7"/>
      <c r="D285" s="7"/>
      <c r="E285" s="8"/>
      <c r="F285" s="9" t="s">
        <v>157</v>
      </c>
      <c r="G285" s="39">
        <v>81247176</v>
      </c>
      <c r="H285" s="40">
        <v>71.599999999999994</v>
      </c>
      <c r="I285" s="39">
        <v>58187060</v>
      </c>
      <c r="J285" s="78"/>
      <c r="K285" s="14"/>
    </row>
    <row r="286" spans="1:11" s="12" customFormat="1" ht="15" x14ac:dyDescent="0.2">
      <c r="A286" s="21"/>
      <c r="B286" s="21"/>
      <c r="C286" s="21"/>
      <c r="D286" s="21"/>
      <c r="E286" s="22"/>
      <c r="F286" s="23" t="s">
        <v>60</v>
      </c>
      <c r="G286" s="43"/>
      <c r="H286" s="44"/>
      <c r="I286" s="43"/>
      <c r="J286" s="79"/>
      <c r="K286" s="58"/>
    </row>
    <row r="287" spans="1:11" s="12" customFormat="1" ht="43.5" customHeight="1" x14ac:dyDescent="0.2">
      <c r="A287" s="21"/>
      <c r="B287" s="21"/>
      <c r="C287" s="21"/>
      <c r="D287" s="21"/>
      <c r="E287" s="22"/>
      <c r="F287" s="9" t="s">
        <v>226</v>
      </c>
      <c r="G287" s="39">
        <v>48634613</v>
      </c>
      <c r="H287" s="40"/>
      <c r="I287" s="39"/>
      <c r="J287" s="78">
        <v>2373448</v>
      </c>
      <c r="K287" s="58"/>
    </row>
    <row r="288" spans="1:11" s="12" customFormat="1" ht="21" customHeight="1" x14ac:dyDescent="0.2">
      <c r="A288" s="21"/>
      <c r="B288" s="21"/>
      <c r="C288" s="21"/>
      <c r="D288" s="21"/>
      <c r="E288" s="22"/>
      <c r="F288" s="9" t="s">
        <v>164</v>
      </c>
      <c r="G288" s="39"/>
      <c r="H288" s="40"/>
      <c r="I288" s="39"/>
      <c r="J288" s="78">
        <v>2373448</v>
      </c>
      <c r="K288" s="58"/>
    </row>
    <row r="289" spans="1:11" s="12" customFormat="1" ht="52.5" customHeight="1" x14ac:dyDescent="0.2">
      <c r="A289" s="21"/>
      <c r="B289" s="21"/>
      <c r="C289" s="21"/>
      <c r="D289" s="21"/>
      <c r="E289" s="22"/>
      <c r="F289" s="9" t="s">
        <v>662</v>
      </c>
      <c r="G289" s="39">
        <v>36316940</v>
      </c>
      <c r="H289" s="40"/>
      <c r="I289" s="39"/>
      <c r="J289" s="78">
        <v>1757744</v>
      </c>
      <c r="K289" s="58"/>
    </row>
    <row r="290" spans="1:11" s="12" customFormat="1" ht="24" customHeight="1" x14ac:dyDescent="0.2">
      <c r="A290" s="21"/>
      <c r="B290" s="21"/>
      <c r="C290" s="21"/>
      <c r="D290" s="21"/>
      <c r="E290" s="22"/>
      <c r="F290" s="9" t="s">
        <v>164</v>
      </c>
      <c r="G290" s="39"/>
      <c r="H290" s="40"/>
      <c r="I290" s="39"/>
      <c r="J290" s="78">
        <v>1757744</v>
      </c>
      <c r="K290" s="58"/>
    </row>
    <row r="291" spans="1:11" ht="15" x14ac:dyDescent="0.2">
      <c r="A291" s="7"/>
      <c r="B291" s="7"/>
      <c r="C291" s="7"/>
      <c r="D291" s="7"/>
      <c r="E291" s="8"/>
      <c r="F291" s="23" t="s">
        <v>111</v>
      </c>
      <c r="G291" s="39"/>
      <c r="H291" s="40"/>
      <c r="I291" s="39"/>
      <c r="J291" s="78"/>
      <c r="K291" s="14"/>
    </row>
    <row r="292" spans="1:11" ht="30" x14ac:dyDescent="0.2">
      <c r="A292" s="7"/>
      <c r="B292" s="7"/>
      <c r="C292" s="7"/>
      <c r="D292" s="7"/>
      <c r="E292" s="8"/>
      <c r="F292" s="9" t="s">
        <v>321</v>
      </c>
      <c r="G292" s="39">
        <v>10110347</v>
      </c>
      <c r="H292" s="40">
        <v>0</v>
      </c>
      <c r="I292" s="39">
        <v>0</v>
      </c>
      <c r="J292" s="78">
        <v>3700000</v>
      </c>
      <c r="K292" s="14"/>
    </row>
    <row r="293" spans="1:11" s="12" customFormat="1" ht="15" x14ac:dyDescent="0.2">
      <c r="A293" s="21"/>
      <c r="B293" s="21"/>
      <c r="C293" s="21"/>
      <c r="D293" s="21"/>
      <c r="E293" s="22"/>
      <c r="F293" s="23" t="s">
        <v>117</v>
      </c>
      <c r="G293" s="43"/>
      <c r="H293" s="44"/>
      <c r="I293" s="43"/>
      <c r="J293" s="79"/>
      <c r="K293" s="58"/>
    </row>
    <row r="294" spans="1:11" s="12" customFormat="1" ht="71.25" customHeight="1" x14ac:dyDescent="0.2">
      <c r="A294" s="21"/>
      <c r="B294" s="21"/>
      <c r="C294" s="21"/>
      <c r="D294" s="21"/>
      <c r="E294" s="22"/>
      <c r="F294" s="9" t="s">
        <v>567</v>
      </c>
      <c r="G294" s="39">
        <v>4841078</v>
      </c>
      <c r="H294" s="40"/>
      <c r="I294" s="39"/>
      <c r="J294" s="78">
        <v>59194</v>
      </c>
      <c r="K294" s="58"/>
    </row>
    <row r="295" spans="1:11" s="12" customFormat="1" ht="20.25" customHeight="1" x14ac:dyDescent="0.2">
      <c r="A295" s="21"/>
      <c r="B295" s="21"/>
      <c r="C295" s="21"/>
      <c r="D295" s="21"/>
      <c r="E295" s="22"/>
      <c r="F295" s="9" t="s">
        <v>164</v>
      </c>
      <c r="G295" s="39"/>
      <c r="H295" s="40"/>
      <c r="I295" s="39"/>
      <c r="J295" s="78">
        <v>59194</v>
      </c>
      <c r="K295" s="58"/>
    </row>
    <row r="296" spans="1:11" s="12" customFormat="1" ht="20.25" customHeight="1" x14ac:dyDescent="0.2">
      <c r="A296" s="21"/>
      <c r="B296" s="21"/>
      <c r="C296" s="21"/>
      <c r="D296" s="21"/>
      <c r="E296" s="22"/>
      <c r="F296" s="23" t="s">
        <v>133</v>
      </c>
      <c r="G296" s="39"/>
      <c r="H296" s="40"/>
      <c r="I296" s="39"/>
      <c r="J296" s="78"/>
      <c r="K296" s="58"/>
    </row>
    <row r="297" spans="1:11" s="12" customFormat="1" ht="66.75" customHeight="1" x14ac:dyDescent="0.2">
      <c r="A297" s="21"/>
      <c r="B297" s="21"/>
      <c r="C297" s="21"/>
      <c r="D297" s="21"/>
      <c r="E297" s="22"/>
      <c r="F297" s="9" t="s">
        <v>663</v>
      </c>
      <c r="G297" s="39">
        <v>13207664</v>
      </c>
      <c r="H297" s="40">
        <v>8.6</v>
      </c>
      <c r="I297" s="39">
        <v>1132764</v>
      </c>
      <c r="J297" s="78">
        <v>10194000</v>
      </c>
      <c r="K297" s="58"/>
    </row>
    <row r="298" spans="1:11" s="12" customFormat="1" ht="14.25" customHeight="1" x14ac:dyDescent="0.2">
      <c r="A298" s="21"/>
      <c r="B298" s="21"/>
      <c r="C298" s="21"/>
      <c r="D298" s="21"/>
      <c r="E298" s="22"/>
      <c r="F298" s="23" t="s">
        <v>135</v>
      </c>
      <c r="G298" s="39"/>
      <c r="H298" s="40"/>
      <c r="I298" s="39"/>
      <c r="J298" s="78"/>
      <c r="K298" s="58"/>
    </row>
    <row r="299" spans="1:11" s="12" customFormat="1" ht="37.5" customHeight="1" x14ac:dyDescent="0.2">
      <c r="A299" s="21"/>
      <c r="B299" s="21"/>
      <c r="C299" s="21"/>
      <c r="D299" s="21"/>
      <c r="E299" s="22"/>
      <c r="F299" s="9" t="s">
        <v>512</v>
      </c>
      <c r="G299" s="39">
        <v>81320250</v>
      </c>
      <c r="H299" s="40">
        <v>68.599999999999994</v>
      </c>
      <c r="I299" s="39">
        <v>55760134</v>
      </c>
      <c r="J299" s="78">
        <f>17000000+2500000</f>
        <v>19500000</v>
      </c>
      <c r="K299" s="58"/>
    </row>
    <row r="300" spans="1:11" s="12" customFormat="1" ht="44.25" customHeight="1" x14ac:dyDescent="0.2">
      <c r="A300" s="21"/>
      <c r="B300" s="21"/>
      <c r="C300" s="21"/>
      <c r="D300" s="21"/>
      <c r="E300" s="22"/>
      <c r="F300" s="9" t="s">
        <v>664</v>
      </c>
      <c r="G300" s="39">
        <v>28694149</v>
      </c>
      <c r="H300" s="40">
        <v>79.8</v>
      </c>
      <c r="I300" s="39">
        <v>22892000</v>
      </c>
      <c r="J300" s="78">
        <v>3700000</v>
      </c>
      <c r="K300" s="58"/>
    </row>
    <row r="301" spans="1:11" s="12" customFormat="1" ht="41.25" customHeight="1" x14ac:dyDescent="0.2">
      <c r="A301" s="21"/>
      <c r="B301" s="21"/>
      <c r="C301" s="21"/>
      <c r="D301" s="21"/>
      <c r="E301" s="22"/>
      <c r="F301" s="9" t="s">
        <v>513</v>
      </c>
      <c r="G301" s="39">
        <v>32216158</v>
      </c>
      <c r="H301" s="40">
        <v>3.5</v>
      </c>
      <c r="I301" s="39">
        <v>1131081</v>
      </c>
      <c r="J301" s="78">
        <v>7500000</v>
      </c>
      <c r="K301" s="58"/>
    </row>
    <row r="302" spans="1:11" s="12" customFormat="1" ht="15.75" customHeight="1" x14ac:dyDescent="0.2">
      <c r="A302" s="21"/>
      <c r="B302" s="21"/>
      <c r="C302" s="21"/>
      <c r="D302" s="21"/>
      <c r="E302" s="22"/>
      <c r="F302" s="23" t="s">
        <v>136</v>
      </c>
      <c r="G302" s="39"/>
      <c r="H302" s="40"/>
      <c r="I302" s="39"/>
      <c r="J302" s="78"/>
      <c r="K302" s="58"/>
    </row>
    <row r="303" spans="1:11" s="12" customFormat="1" ht="48" customHeight="1" x14ac:dyDescent="0.2">
      <c r="A303" s="21"/>
      <c r="B303" s="21"/>
      <c r="C303" s="21"/>
      <c r="D303" s="21"/>
      <c r="E303" s="22"/>
      <c r="F303" s="9" t="s">
        <v>568</v>
      </c>
      <c r="G303" s="39">
        <v>660687</v>
      </c>
      <c r="H303" s="40"/>
      <c r="I303" s="39"/>
      <c r="J303" s="78">
        <v>255130</v>
      </c>
      <c r="K303" s="58"/>
    </row>
    <row r="304" spans="1:11" ht="15" x14ac:dyDescent="0.2">
      <c r="A304" s="7"/>
      <c r="B304" s="7"/>
      <c r="C304" s="7"/>
      <c r="D304" s="7"/>
      <c r="E304" s="8"/>
      <c r="F304" s="23" t="s">
        <v>112</v>
      </c>
      <c r="G304" s="39"/>
      <c r="H304" s="40"/>
      <c r="I304" s="39"/>
      <c r="J304" s="78"/>
      <c r="K304" s="14"/>
    </row>
    <row r="305" spans="1:11" ht="30" x14ac:dyDescent="0.2">
      <c r="A305" s="7"/>
      <c r="B305" s="7"/>
      <c r="C305" s="7"/>
      <c r="D305" s="7"/>
      <c r="E305" s="8"/>
      <c r="F305" s="9" t="s">
        <v>130</v>
      </c>
      <c r="G305" s="39">
        <v>14765105</v>
      </c>
      <c r="H305" s="40">
        <v>0</v>
      </c>
      <c r="I305" s="39">
        <v>0</v>
      </c>
      <c r="J305" s="78">
        <f>4000000+10765105</f>
        <v>14765105</v>
      </c>
      <c r="K305" s="14"/>
    </row>
    <row r="306" spans="1:11" ht="52.5" customHeight="1" x14ac:dyDescent="0.2">
      <c r="A306" s="7"/>
      <c r="B306" s="7"/>
      <c r="C306" s="7"/>
      <c r="D306" s="7"/>
      <c r="E306" s="8"/>
      <c r="F306" s="9" t="s">
        <v>665</v>
      </c>
      <c r="G306" s="39">
        <v>31037233</v>
      </c>
      <c r="H306" s="40"/>
      <c r="I306" s="39"/>
      <c r="J306" s="78">
        <v>1496766</v>
      </c>
      <c r="K306" s="14"/>
    </row>
    <row r="307" spans="1:11" ht="25.5" customHeight="1" x14ac:dyDescent="0.2">
      <c r="A307" s="7"/>
      <c r="B307" s="7"/>
      <c r="C307" s="7"/>
      <c r="D307" s="7"/>
      <c r="E307" s="8"/>
      <c r="F307" s="9" t="s">
        <v>164</v>
      </c>
      <c r="G307" s="39"/>
      <c r="H307" s="40"/>
      <c r="I307" s="39"/>
      <c r="J307" s="78">
        <v>1496766</v>
      </c>
      <c r="K307" s="14"/>
    </row>
    <row r="308" spans="1:11" ht="53.25" customHeight="1" x14ac:dyDescent="0.2">
      <c r="A308" s="7"/>
      <c r="B308" s="7"/>
      <c r="C308" s="7"/>
      <c r="D308" s="7"/>
      <c r="E308" s="8"/>
      <c r="F308" s="9" t="s">
        <v>225</v>
      </c>
      <c r="G308" s="39">
        <v>25661957</v>
      </c>
      <c r="H308" s="40"/>
      <c r="I308" s="39"/>
      <c r="J308" s="78">
        <v>1241159</v>
      </c>
      <c r="K308" s="14"/>
    </row>
    <row r="309" spans="1:11" ht="19.5" customHeight="1" x14ac:dyDescent="0.2">
      <c r="A309" s="7"/>
      <c r="B309" s="7"/>
      <c r="C309" s="7"/>
      <c r="D309" s="7"/>
      <c r="E309" s="8"/>
      <c r="F309" s="9" t="s">
        <v>164</v>
      </c>
      <c r="G309" s="39"/>
      <c r="H309" s="40"/>
      <c r="I309" s="39"/>
      <c r="J309" s="78">
        <v>1241159</v>
      </c>
      <c r="K309" s="14"/>
    </row>
    <row r="310" spans="1:11" ht="66.75" customHeight="1" x14ac:dyDescent="0.2">
      <c r="A310" s="7"/>
      <c r="B310" s="7"/>
      <c r="C310" s="7"/>
      <c r="D310" s="7"/>
      <c r="E310" s="8"/>
      <c r="F310" s="9" t="s">
        <v>569</v>
      </c>
      <c r="G310" s="39">
        <v>132000</v>
      </c>
      <c r="H310" s="40">
        <v>0</v>
      </c>
      <c r="I310" s="39">
        <v>0</v>
      </c>
      <c r="J310" s="78">
        <v>132000</v>
      </c>
      <c r="K310" s="14"/>
    </row>
    <row r="311" spans="1:11" ht="15" x14ac:dyDescent="0.2">
      <c r="A311" s="7" t="s">
        <v>350</v>
      </c>
      <c r="B311" s="7">
        <v>6650</v>
      </c>
      <c r="C311" s="7">
        <v>170703</v>
      </c>
      <c r="D311" s="7" t="s">
        <v>481</v>
      </c>
      <c r="E311" s="8" t="s">
        <v>351</v>
      </c>
      <c r="F311" s="9"/>
      <c r="G311" s="39"/>
      <c r="H311" s="40"/>
      <c r="I311" s="39"/>
      <c r="J311" s="78">
        <f>J342+J345+J350+J348</f>
        <v>471247376</v>
      </c>
    </row>
    <row r="312" spans="1:11" ht="15" hidden="1" x14ac:dyDescent="0.2">
      <c r="A312" s="7"/>
      <c r="B312" s="7"/>
      <c r="C312" s="7"/>
      <c r="D312" s="7"/>
      <c r="E312" s="8" t="s">
        <v>421</v>
      </c>
      <c r="F312" s="9"/>
      <c r="G312" s="39"/>
      <c r="H312" s="40"/>
      <c r="I312" s="39"/>
      <c r="J312" s="78"/>
    </row>
    <row r="313" spans="1:11" ht="15" hidden="1" x14ac:dyDescent="0.2">
      <c r="A313" s="7"/>
      <c r="B313" s="7"/>
      <c r="C313" s="7"/>
      <c r="D313" s="7"/>
      <c r="E313" s="8"/>
      <c r="F313" s="9" t="s">
        <v>469</v>
      </c>
      <c r="G313" s="39"/>
      <c r="H313" s="40"/>
      <c r="I313" s="39"/>
      <c r="J313" s="78"/>
    </row>
    <row r="314" spans="1:11" ht="15" hidden="1" x14ac:dyDescent="0.2">
      <c r="A314" s="7"/>
      <c r="B314" s="7"/>
      <c r="C314" s="7"/>
      <c r="D314" s="7"/>
      <c r="E314" s="8"/>
      <c r="F314" s="9" t="s">
        <v>164</v>
      </c>
      <c r="G314" s="39"/>
      <c r="H314" s="40"/>
      <c r="I314" s="39"/>
      <c r="J314" s="78"/>
    </row>
    <row r="315" spans="1:11" ht="30" hidden="1" x14ac:dyDescent="0.2">
      <c r="A315" s="7"/>
      <c r="B315" s="7"/>
      <c r="C315" s="7"/>
      <c r="D315" s="7"/>
      <c r="E315" s="8"/>
      <c r="F315" s="9" t="s">
        <v>460</v>
      </c>
      <c r="G315" s="39"/>
      <c r="H315" s="40"/>
      <c r="I315" s="39"/>
      <c r="J315" s="78"/>
    </row>
    <row r="316" spans="1:11" ht="30" hidden="1" x14ac:dyDescent="0.2">
      <c r="A316" s="7"/>
      <c r="B316" s="7"/>
      <c r="C316" s="7"/>
      <c r="D316" s="7"/>
      <c r="E316" s="8"/>
      <c r="F316" s="9" t="s">
        <v>461</v>
      </c>
      <c r="G316" s="39"/>
      <c r="H316" s="40"/>
      <c r="I316" s="39"/>
      <c r="J316" s="78"/>
    </row>
    <row r="317" spans="1:11" ht="45" hidden="1" x14ac:dyDescent="0.2">
      <c r="A317" s="7"/>
      <c r="B317" s="7"/>
      <c r="C317" s="7"/>
      <c r="D317" s="7"/>
      <c r="E317" s="8"/>
      <c r="F317" s="9" t="s">
        <v>251</v>
      </c>
      <c r="G317" s="39"/>
      <c r="H317" s="40"/>
      <c r="I317" s="39"/>
      <c r="J317" s="78"/>
    </row>
    <row r="318" spans="1:11" ht="30" hidden="1" x14ac:dyDescent="0.2">
      <c r="A318" s="7"/>
      <c r="B318" s="7"/>
      <c r="C318" s="7"/>
      <c r="D318" s="7"/>
      <c r="E318" s="8"/>
      <c r="F318" s="9" t="s">
        <v>411</v>
      </c>
      <c r="G318" s="39"/>
      <c r="H318" s="40"/>
      <c r="I318" s="39"/>
      <c r="J318" s="78"/>
    </row>
    <row r="319" spans="1:11" ht="15" hidden="1" x14ac:dyDescent="0.2">
      <c r="A319" s="7" t="s">
        <v>388</v>
      </c>
      <c r="B319" s="7" t="s">
        <v>387</v>
      </c>
      <c r="C319" s="7"/>
      <c r="D319" s="7"/>
      <c r="E319" s="8" t="s">
        <v>389</v>
      </c>
      <c r="F319" s="9"/>
      <c r="G319" s="39"/>
      <c r="H319" s="40"/>
      <c r="I319" s="39"/>
      <c r="J319" s="78">
        <f>J320</f>
        <v>0</v>
      </c>
    </row>
    <row r="320" spans="1:11" ht="15" hidden="1" x14ac:dyDescent="0.2">
      <c r="A320" s="7" t="s">
        <v>352</v>
      </c>
      <c r="B320" s="7">
        <v>7611</v>
      </c>
      <c r="C320" s="7" t="s">
        <v>231</v>
      </c>
      <c r="D320" s="7" t="s">
        <v>232</v>
      </c>
      <c r="E320" s="8" t="s">
        <v>353</v>
      </c>
      <c r="F320" s="9"/>
      <c r="G320" s="39"/>
      <c r="H320" s="40"/>
      <c r="I320" s="39"/>
      <c r="J320" s="78">
        <f>J322+J324</f>
        <v>0</v>
      </c>
    </row>
    <row r="321" spans="1:10" ht="15" hidden="1" x14ac:dyDescent="0.2">
      <c r="A321" s="7"/>
      <c r="B321" s="7"/>
      <c r="C321" s="7"/>
      <c r="D321" s="7"/>
      <c r="E321" s="8" t="s">
        <v>421</v>
      </c>
      <c r="F321" s="9"/>
      <c r="G321" s="39"/>
      <c r="H321" s="40"/>
      <c r="I321" s="39"/>
      <c r="J321" s="78"/>
    </row>
    <row r="322" spans="1:10" ht="15" hidden="1" x14ac:dyDescent="0.2">
      <c r="A322" s="7"/>
      <c r="B322" s="7"/>
      <c r="C322" s="7"/>
      <c r="D322" s="7"/>
      <c r="E322" s="8"/>
      <c r="F322" s="9" t="s">
        <v>469</v>
      </c>
      <c r="G322" s="39"/>
      <c r="H322" s="40"/>
      <c r="I322" s="39"/>
      <c r="J322" s="78"/>
    </row>
    <row r="323" spans="1:10" ht="15" hidden="1" x14ac:dyDescent="0.2">
      <c r="A323" s="7"/>
      <c r="B323" s="7"/>
      <c r="C323" s="7"/>
      <c r="D323" s="7"/>
      <c r="E323" s="8"/>
      <c r="F323" s="9" t="s">
        <v>164</v>
      </c>
      <c r="G323" s="39"/>
      <c r="H323" s="40"/>
      <c r="I323" s="39"/>
      <c r="J323" s="78"/>
    </row>
    <row r="324" spans="1:10" ht="30" hidden="1" x14ac:dyDescent="0.2">
      <c r="A324" s="7"/>
      <c r="B324" s="7"/>
      <c r="C324" s="7"/>
      <c r="D324" s="7"/>
      <c r="E324" s="8"/>
      <c r="F324" s="9" t="s">
        <v>233</v>
      </c>
      <c r="G324" s="39"/>
      <c r="H324" s="40"/>
      <c r="I324" s="39"/>
      <c r="J324" s="78"/>
    </row>
    <row r="325" spans="1:10" ht="15" hidden="1" x14ac:dyDescent="0.2">
      <c r="A325" s="7"/>
      <c r="B325" s="7"/>
      <c r="C325" s="7"/>
      <c r="D325" s="7"/>
      <c r="E325" s="8"/>
      <c r="F325" s="9" t="s">
        <v>164</v>
      </c>
      <c r="G325" s="39"/>
      <c r="H325" s="40"/>
      <c r="I325" s="39"/>
      <c r="J325" s="78"/>
    </row>
    <row r="326" spans="1:10" ht="15" hidden="1" x14ac:dyDescent="0.2">
      <c r="A326" s="7" t="s">
        <v>354</v>
      </c>
      <c r="B326" s="7">
        <v>7612</v>
      </c>
      <c r="C326" s="7" t="s">
        <v>235</v>
      </c>
      <c r="D326" s="7" t="s">
        <v>232</v>
      </c>
      <c r="E326" s="8" t="s">
        <v>234</v>
      </c>
      <c r="F326" s="9"/>
      <c r="G326" s="39"/>
      <c r="H326" s="40"/>
      <c r="I326" s="39"/>
      <c r="J326" s="78">
        <f>J328</f>
        <v>0</v>
      </c>
    </row>
    <row r="327" spans="1:10" ht="15" hidden="1" x14ac:dyDescent="0.2">
      <c r="A327" s="7"/>
      <c r="B327" s="7"/>
      <c r="C327" s="7"/>
      <c r="D327" s="7"/>
      <c r="E327" s="8" t="s">
        <v>421</v>
      </c>
      <c r="F327" s="9"/>
      <c r="G327" s="39"/>
      <c r="H327" s="40"/>
      <c r="I327" s="39"/>
      <c r="J327" s="78"/>
    </row>
    <row r="328" spans="1:10" ht="15" hidden="1" x14ac:dyDescent="0.2">
      <c r="A328" s="7"/>
      <c r="B328" s="7"/>
      <c r="C328" s="7"/>
      <c r="D328" s="7"/>
      <c r="E328" s="8"/>
      <c r="F328" s="9" t="s">
        <v>469</v>
      </c>
      <c r="G328" s="39"/>
      <c r="H328" s="40"/>
      <c r="I328" s="39"/>
      <c r="J328" s="78"/>
    </row>
    <row r="329" spans="1:10" ht="15" hidden="1" x14ac:dyDescent="0.2">
      <c r="A329" s="7"/>
      <c r="B329" s="7"/>
      <c r="C329" s="7"/>
      <c r="D329" s="7"/>
      <c r="E329" s="8"/>
      <c r="F329" s="9" t="s">
        <v>164</v>
      </c>
      <c r="G329" s="39"/>
      <c r="H329" s="40"/>
      <c r="I329" s="39"/>
      <c r="J329" s="78"/>
    </row>
    <row r="330" spans="1:10" ht="15" hidden="1" x14ac:dyDescent="0.2">
      <c r="A330" s="7" t="s">
        <v>355</v>
      </c>
      <c r="B330" s="7" t="s">
        <v>356</v>
      </c>
      <c r="C330" s="7" t="s">
        <v>236</v>
      </c>
      <c r="D330" s="7" t="s">
        <v>237</v>
      </c>
      <c r="E330" s="8" t="s">
        <v>357</v>
      </c>
      <c r="F330" s="9"/>
      <c r="G330" s="39"/>
      <c r="H330" s="40"/>
      <c r="I330" s="39"/>
      <c r="J330" s="78">
        <f>J332</f>
        <v>0</v>
      </c>
    </row>
    <row r="331" spans="1:10" ht="15" hidden="1" x14ac:dyDescent="0.2">
      <c r="A331" s="7"/>
      <c r="B331" s="7"/>
      <c r="C331" s="7"/>
      <c r="D331" s="7"/>
      <c r="E331" s="8" t="s">
        <v>421</v>
      </c>
      <c r="F331" s="9"/>
      <c r="G331" s="39"/>
      <c r="H331" s="40"/>
      <c r="I331" s="39"/>
      <c r="J331" s="78"/>
    </row>
    <row r="332" spans="1:10" ht="15" hidden="1" x14ac:dyDescent="0.2">
      <c r="A332" s="7"/>
      <c r="B332" s="7"/>
      <c r="C332" s="7"/>
      <c r="D332" s="7"/>
      <c r="E332" s="8"/>
      <c r="F332" s="9" t="s">
        <v>469</v>
      </c>
      <c r="G332" s="39"/>
      <c r="H332" s="40"/>
      <c r="I332" s="39"/>
      <c r="J332" s="78"/>
    </row>
    <row r="333" spans="1:10" ht="15" hidden="1" x14ac:dyDescent="0.2">
      <c r="A333" s="7"/>
      <c r="B333" s="7"/>
      <c r="C333" s="7"/>
      <c r="D333" s="7"/>
      <c r="E333" s="8"/>
      <c r="F333" s="9" t="s">
        <v>164</v>
      </c>
      <c r="G333" s="39"/>
      <c r="H333" s="40"/>
      <c r="I333" s="39"/>
      <c r="J333" s="78"/>
    </row>
    <row r="334" spans="1:10" ht="15" hidden="1" x14ac:dyDescent="0.2">
      <c r="A334" s="7" t="s">
        <v>358</v>
      </c>
      <c r="B334" s="7" t="s">
        <v>169</v>
      </c>
      <c r="C334" s="7" t="s">
        <v>239</v>
      </c>
      <c r="D334" s="7" t="s">
        <v>466</v>
      </c>
      <c r="E334" s="8" t="s">
        <v>238</v>
      </c>
      <c r="F334" s="9"/>
      <c r="G334" s="39"/>
      <c r="H334" s="40"/>
      <c r="I334" s="39"/>
      <c r="J334" s="78">
        <f>J336</f>
        <v>0</v>
      </c>
    </row>
    <row r="335" spans="1:10" ht="15" hidden="1" x14ac:dyDescent="0.2">
      <c r="A335" s="7"/>
      <c r="B335" s="7"/>
      <c r="C335" s="7"/>
      <c r="D335" s="7"/>
      <c r="E335" s="8" t="s">
        <v>421</v>
      </c>
      <c r="F335" s="9"/>
      <c r="G335" s="39"/>
      <c r="H335" s="40"/>
      <c r="I335" s="39"/>
      <c r="J335" s="78"/>
    </row>
    <row r="336" spans="1:10" ht="45" hidden="1" x14ac:dyDescent="0.2">
      <c r="A336" s="7"/>
      <c r="B336" s="7"/>
      <c r="C336" s="7"/>
      <c r="D336" s="7"/>
      <c r="E336" s="8" t="s">
        <v>240</v>
      </c>
      <c r="F336" s="9" t="s">
        <v>469</v>
      </c>
      <c r="G336" s="39"/>
      <c r="H336" s="40"/>
      <c r="I336" s="39"/>
      <c r="J336" s="78"/>
    </row>
    <row r="337" spans="1:11" ht="15" hidden="1" x14ac:dyDescent="0.2">
      <c r="A337" s="7"/>
      <c r="B337" s="7"/>
      <c r="C337" s="7"/>
      <c r="D337" s="7"/>
      <c r="E337" s="8"/>
      <c r="F337" s="9" t="s">
        <v>164</v>
      </c>
      <c r="G337" s="39"/>
      <c r="H337" s="40"/>
      <c r="I337" s="39"/>
      <c r="J337" s="78"/>
    </row>
    <row r="338" spans="1:11" s="10" customFormat="1" ht="28.5" hidden="1" x14ac:dyDescent="0.2">
      <c r="A338" s="24" t="s">
        <v>359</v>
      </c>
      <c r="B338" s="24"/>
      <c r="C338" s="24" t="s">
        <v>408</v>
      </c>
      <c r="D338" s="24"/>
      <c r="E338" s="25" t="s">
        <v>409</v>
      </c>
      <c r="F338" s="26"/>
      <c r="G338" s="41"/>
      <c r="H338" s="42"/>
      <c r="I338" s="41"/>
      <c r="J338" s="77">
        <f>J339</f>
        <v>0</v>
      </c>
      <c r="K338" s="11"/>
    </row>
    <row r="339" spans="1:11" s="10" customFormat="1" ht="28.5" hidden="1" x14ac:dyDescent="0.2">
      <c r="A339" s="24" t="s">
        <v>360</v>
      </c>
      <c r="B339" s="24"/>
      <c r="C339" s="24" t="s">
        <v>408</v>
      </c>
      <c r="D339" s="24"/>
      <c r="E339" s="25" t="s">
        <v>409</v>
      </c>
      <c r="F339" s="26"/>
      <c r="G339" s="41"/>
      <c r="H339" s="42"/>
      <c r="I339" s="41"/>
      <c r="J339" s="77">
        <f>J340</f>
        <v>0</v>
      </c>
      <c r="K339" s="11"/>
    </row>
    <row r="340" spans="1:11" ht="15" hidden="1" x14ac:dyDescent="0.2">
      <c r="A340" s="7" t="s">
        <v>363</v>
      </c>
      <c r="B340" s="7" t="s">
        <v>361</v>
      </c>
      <c r="C340" s="7" t="s">
        <v>410</v>
      </c>
      <c r="D340" s="7" t="s">
        <v>412</v>
      </c>
      <c r="E340" s="8" t="s">
        <v>362</v>
      </c>
      <c r="F340" s="9" t="s">
        <v>469</v>
      </c>
      <c r="G340" s="39"/>
      <c r="H340" s="40"/>
      <c r="I340" s="39"/>
      <c r="J340" s="78"/>
    </row>
    <row r="341" spans="1:11" ht="15" x14ac:dyDescent="0.2">
      <c r="A341" s="7"/>
      <c r="B341" s="7"/>
      <c r="C341" s="7"/>
      <c r="D341" s="7"/>
      <c r="E341" s="8" t="s">
        <v>421</v>
      </c>
      <c r="F341" s="9"/>
      <c r="G341" s="39"/>
      <c r="H341" s="40"/>
      <c r="I341" s="39"/>
      <c r="J341" s="78"/>
    </row>
    <row r="342" spans="1:11" ht="15" x14ac:dyDescent="0.2">
      <c r="A342" s="7"/>
      <c r="B342" s="7"/>
      <c r="C342" s="7"/>
      <c r="D342" s="7"/>
      <c r="E342" s="8"/>
      <c r="F342" s="9" t="s">
        <v>469</v>
      </c>
      <c r="G342" s="39"/>
      <c r="H342" s="40"/>
      <c r="I342" s="39"/>
      <c r="J342" s="78">
        <f>282464700+26734982+140982676</f>
        <v>450182358</v>
      </c>
    </row>
    <row r="343" spans="1:11" ht="15" x14ac:dyDescent="0.2">
      <c r="A343" s="7"/>
      <c r="B343" s="7"/>
      <c r="C343" s="7"/>
      <c r="D343" s="7"/>
      <c r="E343" s="8"/>
      <c r="F343" s="9" t="s">
        <v>164</v>
      </c>
      <c r="G343" s="39"/>
      <c r="H343" s="40"/>
      <c r="I343" s="39"/>
      <c r="J343" s="78">
        <v>3299171</v>
      </c>
    </row>
    <row r="344" spans="1:11" ht="15" x14ac:dyDescent="0.2">
      <c r="A344" s="7"/>
      <c r="B344" s="7"/>
      <c r="C344" s="7"/>
      <c r="D344" s="7"/>
      <c r="E344" s="8"/>
      <c r="F344" s="23" t="s">
        <v>503</v>
      </c>
      <c r="G344" s="39"/>
      <c r="H344" s="40"/>
      <c r="I344" s="39"/>
      <c r="J344" s="78"/>
    </row>
    <row r="345" spans="1:11" ht="44.25" customHeight="1" x14ac:dyDescent="0.2">
      <c r="A345" s="7"/>
      <c r="B345" s="7"/>
      <c r="C345" s="7"/>
      <c r="D345" s="7"/>
      <c r="E345" s="8"/>
      <c r="F345" s="9" t="s">
        <v>223</v>
      </c>
      <c r="G345" s="39"/>
      <c r="H345" s="40"/>
      <c r="I345" s="39"/>
      <c r="J345" s="78">
        <v>265018</v>
      </c>
    </row>
    <row r="346" spans="1:11" ht="17.25" customHeight="1" x14ac:dyDescent="0.2">
      <c r="A346" s="7"/>
      <c r="B346" s="7"/>
      <c r="C346" s="7"/>
      <c r="D346" s="7"/>
      <c r="E346" s="8"/>
      <c r="F346" s="9" t="s">
        <v>164</v>
      </c>
      <c r="G346" s="39"/>
      <c r="H346" s="40"/>
      <c r="I346" s="39"/>
      <c r="J346" s="78">
        <v>265018</v>
      </c>
    </row>
    <row r="347" spans="1:11" ht="17.25" customHeight="1" x14ac:dyDescent="0.2">
      <c r="A347" s="7"/>
      <c r="B347" s="7"/>
      <c r="C347" s="7"/>
      <c r="D347" s="7"/>
      <c r="E347" s="8"/>
      <c r="F347" s="23" t="s">
        <v>506</v>
      </c>
      <c r="G347" s="39"/>
      <c r="H347" s="40"/>
      <c r="I347" s="39"/>
      <c r="J347" s="78"/>
    </row>
    <row r="348" spans="1:11" ht="45" customHeight="1" x14ac:dyDescent="0.2">
      <c r="A348" s="7"/>
      <c r="B348" s="7"/>
      <c r="C348" s="7"/>
      <c r="D348" s="7"/>
      <c r="E348" s="8"/>
      <c r="F348" s="9" t="s">
        <v>514</v>
      </c>
      <c r="G348" s="39">
        <v>23981222</v>
      </c>
      <c r="H348" s="40">
        <v>2.2000000000000002</v>
      </c>
      <c r="I348" s="39">
        <v>526950</v>
      </c>
      <c r="J348" s="78">
        <v>7800000</v>
      </c>
    </row>
    <row r="349" spans="1:11" ht="17.25" customHeight="1" x14ac:dyDescent="0.2">
      <c r="A349" s="7"/>
      <c r="B349" s="7"/>
      <c r="C349" s="7"/>
      <c r="D349" s="7"/>
      <c r="E349" s="8"/>
      <c r="F349" s="23" t="s">
        <v>155</v>
      </c>
      <c r="G349" s="39"/>
      <c r="H349" s="40"/>
      <c r="I349" s="39"/>
      <c r="J349" s="78"/>
    </row>
    <row r="350" spans="1:11" ht="41.25" customHeight="1" x14ac:dyDescent="0.2">
      <c r="A350" s="7"/>
      <c r="B350" s="7"/>
      <c r="C350" s="7"/>
      <c r="D350" s="7"/>
      <c r="E350" s="8"/>
      <c r="F350" s="9" t="s">
        <v>504</v>
      </c>
      <c r="G350" s="39">
        <v>19661684</v>
      </c>
      <c r="H350" s="40">
        <v>0</v>
      </c>
      <c r="I350" s="39">
        <v>0</v>
      </c>
      <c r="J350" s="78">
        <v>13000000</v>
      </c>
    </row>
    <row r="351" spans="1:11" ht="15" x14ac:dyDescent="0.2">
      <c r="A351" s="7" t="s">
        <v>160</v>
      </c>
      <c r="B351" s="7" t="s">
        <v>158</v>
      </c>
      <c r="C351" s="7"/>
      <c r="D351" s="7" t="s">
        <v>159</v>
      </c>
      <c r="E351" s="8" t="s">
        <v>161</v>
      </c>
      <c r="F351" s="9"/>
      <c r="G351" s="39"/>
      <c r="H351" s="40"/>
      <c r="I351" s="39"/>
      <c r="J351" s="78">
        <f>J353+J354+J355+J357+J359+J360</f>
        <v>27000000</v>
      </c>
    </row>
    <row r="352" spans="1:11" ht="15" x14ac:dyDescent="0.2">
      <c r="A352" s="7"/>
      <c r="B352" s="7"/>
      <c r="C352" s="7"/>
      <c r="D352" s="7"/>
      <c r="E352" s="8"/>
      <c r="F352" s="50" t="s">
        <v>87</v>
      </c>
      <c r="G352" s="39"/>
      <c r="H352" s="40"/>
      <c r="I352" s="39"/>
      <c r="J352" s="78"/>
    </row>
    <row r="353" spans="1:12" ht="45" x14ac:dyDescent="0.2">
      <c r="A353" s="7"/>
      <c r="B353" s="7"/>
      <c r="C353" s="7"/>
      <c r="D353" s="7"/>
      <c r="E353" s="8"/>
      <c r="F353" s="8" t="s">
        <v>570</v>
      </c>
      <c r="G353" s="39">
        <v>7000000</v>
      </c>
      <c r="H353" s="40">
        <v>0</v>
      </c>
      <c r="I353" s="39">
        <v>0</v>
      </c>
      <c r="J353" s="78">
        <v>7000000</v>
      </c>
    </row>
    <row r="354" spans="1:12" ht="60" x14ac:dyDescent="0.2">
      <c r="A354" s="7"/>
      <c r="B354" s="7"/>
      <c r="C354" s="7"/>
      <c r="D354" s="7"/>
      <c r="E354" s="8"/>
      <c r="F354" s="8" t="s">
        <v>705</v>
      </c>
      <c r="G354" s="39">
        <v>5000000</v>
      </c>
      <c r="H354" s="40">
        <v>0</v>
      </c>
      <c r="I354" s="39">
        <v>0</v>
      </c>
      <c r="J354" s="78">
        <v>5000000</v>
      </c>
    </row>
    <row r="355" spans="1:12" ht="60" x14ac:dyDescent="0.2">
      <c r="A355" s="7"/>
      <c r="B355" s="7"/>
      <c r="C355" s="7"/>
      <c r="D355" s="7"/>
      <c r="E355" s="8"/>
      <c r="F355" s="8" t="s">
        <v>703</v>
      </c>
      <c r="G355" s="39">
        <v>7000000</v>
      </c>
      <c r="H355" s="40">
        <v>0</v>
      </c>
      <c r="I355" s="39">
        <v>0</v>
      </c>
      <c r="J355" s="78">
        <v>7000000</v>
      </c>
    </row>
    <row r="356" spans="1:12" ht="15" x14ac:dyDescent="0.2">
      <c r="A356" s="7"/>
      <c r="B356" s="7"/>
      <c r="C356" s="7"/>
      <c r="D356" s="7"/>
      <c r="E356" s="8"/>
      <c r="F356" s="50" t="s">
        <v>0</v>
      </c>
      <c r="G356" s="39"/>
      <c r="H356" s="40"/>
      <c r="I356" s="39"/>
      <c r="J356" s="78"/>
    </row>
    <row r="357" spans="1:12" ht="60" x14ac:dyDescent="0.2">
      <c r="A357" s="7"/>
      <c r="B357" s="7"/>
      <c r="C357" s="7"/>
      <c r="D357" s="7"/>
      <c r="E357" s="8"/>
      <c r="F357" s="8" t="s">
        <v>666</v>
      </c>
      <c r="G357" s="39">
        <v>3500000</v>
      </c>
      <c r="H357" s="40">
        <v>0</v>
      </c>
      <c r="I357" s="39">
        <v>0</v>
      </c>
      <c r="J357" s="78">
        <v>3500000</v>
      </c>
    </row>
    <row r="358" spans="1:12" ht="15" x14ac:dyDescent="0.2">
      <c r="A358" s="7"/>
      <c r="B358" s="7"/>
      <c r="C358" s="7"/>
      <c r="D358" s="7"/>
      <c r="E358" s="8"/>
      <c r="F358" s="50" t="s">
        <v>109</v>
      </c>
      <c r="G358" s="39"/>
      <c r="H358" s="40"/>
      <c r="I358" s="39"/>
      <c r="J358" s="78"/>
    </row>
    <row r="359" spans="1:12" ht="75" x14ac:dyDescent="0.2">
      <c r="A359" s="7"/>
      <c r="B359" s="7"/>
      <c r="C359" s="7"/>
      <c r="D359" s="7"/>
      <c r="E359" s="8"/>
      <c r="F359" s="8" t="s">
        <v>667</v>
      </c>
      <c r="G359" s="39">
        <v>1500000</v>
      </c>
      <c r="H359" s="40">
        <v>0</v>
      </c>
      <c r="I359" s="39">
        <v>0</v>
      </c>
      <c r="J359" s="78">
        <v>1500000</v>
      </c>
    </row>
    <row r="360" spans="1:12" ht="60" x14ac:dyDescent="0.2">
      <c r="A360" s="7"/>
      <c r="B360" s="7"/>
      <c r="C360" s="7"/>
      <c r="D360" s="7"/>
      <c r="E360" s="8"/>
      <c r="F360" s="75" t="s">
        <v>571</v>
      </c>
      <c r="G360" s="39">
        <v>3000000</v>
      </c>
      <c r="H360" s="40">
        <v>0</v>
      </c>
      <c r="I360" s="39">
        <v>0</v>
      </c>
      <c r="J360" s="78">
        <v>3000000</v>
      </c>
    </row>
    <row r="361" spans="1:12" ht="15" x14ac:dyDescent="0.2">
      <c r="A361" s="7"/>
      <c r="B361" s="7"/>
      <c r="C361" s="7"/>
      <c r="D361" s="7"/>
      <c r="E361" s="8"/>
      <c r="F361" s="9"/>
      <c r="G361" s="39"/>
      <c r="H361" s="40"/>
      <c r="I361" s="39"/>
      <c r="J361" s="78"/>
    </row>
    <row r="362" spans="1:12" s="10" customFormat="1" ht="28.5" x14ac:dyDescent="0.2">
      <c r="A362" s="24" t="s">
        <v>364</v>
      </c>
      <c r="B362" s="24"/>
      <c r="C362" s="24" t="s">
        <v>470</v>
      </c>
      <c r="D362" s="24"/>
      <c r="E362" s="25" t="s">
        <v>32</v>
      </c>
      <c r="F362" s="26"/>
      <c r="G362" s="41"/>
      <c r="H362" s="42"/>
      <c r="I362" s="41"/>
      <c r="J362" s="77">
        <f>J363</f>
        <v>980709583</v>
      </c>
      <c r="K362" s="11"/>
    </row>
    <row r="363" spans="1:12" s="10" customFormat="1" ht="28.5" x14ac:dyDescent="0.2">
      <c r="A363" s="24" t="s">
        <v>365</v>
      </c>
      <c r="B363" s="24"/>
      <c r="C363" s="24" t="s">
        <v>470</v>
      </c>
      <c r="D363" s="24"/>
      <c r="E363" s="25" t="s">
        <v>32</v>
      </c>
      <c r="F363" s="26"/>
      <c r="G363" s="41"/>
      <c r="H363" s="42"/>
      <c r="I363" s="41"/>
      <c r="J363" s="77">
        <f>J364+J584+J587+J594+J586</f>
        <v>980709583</v>
      </c>
      <c r="K363" s="11"/>
    </row>
    <row r="364" spans="1:12" ht="15" x14ac:dyDescent="0.2">
      <c r="A364" s="7" t="s">
        <v>366</v>
      </c>
      <c r="B364" s="7" t="s">
        <v>185</v>
      </c>
      <c r="C364" s="7" t="s">
        <v>419</v>
      </c>
      <c r="D364" s="7" t="s">
        <v>420</v>
      </c>
      <c r="E364" s="8" t="s">
        <v>154</v>
      </c>
      <c r="F364" s="9"/>
      <c r="G364" s="39"/>
      <c r="H364" s="40"/>
      <c r="I364" s="39"/>
      <c r="J364" s="78">
        <f>819764509+4000000+7419000</f>
        <v>831183509</v>
      </c>
      <c r="K364" s="4">
        <v>831183509</v>
      </c>
      <c r="L364" s="51">
        <f>J364-K364</f>
        <v>0</v>
      </c>
    </row>
    <row r="365" spans="1:12" ht="15" x14ac:dyDescent="0.2">
      <c r="A365" s="7"/>
      <c r="B365" s="7"/>
      <c r="C365" s="7"/>
      <c r="D365" s="7"/>
      <c r="E365" s="8" t="s">
        <v>421</v>
      </c>
      <c r="F365" s="9"/>
      <c r="G365" s="39"/>
      <c r="H365" s="40"/>
      <c r="I365" s="39"/>
      <c r="J365" s="78"/>
      <c r="L365" s="51"/>
    </row>
    <row r="366" spans="1:12" ht="15" x14ac:dyDescent="0.2">
      <c r="A366" s="7"/>
      <c r="B366" s="7"/>
      <c r="C366" s="7"/>
      <c r="D366" s="7"/>
      <c r="E366" s="8"/>
      <c r="F366" s="23" t="s">
        <v>87</v>
      </c>
      <c r="G366" s="39"/>
      <c r="H366" s="40"/>
      <c r="I366" s="39"/>
      <c r="J366" s="78"/>
    </row>
    <row r="367" spans="1:12" ht="45" x14ac:dyDescent="0.2">
      <c r="A367" s="7"/>
      <c r="B367" s="7"/>
      <c r="C367" s="7"/>
      <c r="D367" s="7"/>
      <c r="E367" s="8"/>
      <c r="F367" s="9" t="s">
        <v>572</v>
      </c>
      <c r="G367" s="39">
        <v>175385148</v>
      </c>
      <c r="H367" s="40">
        <v>78.7</v>
      </c>
      <c r="I367" s="39">
        <v>138095322</v>
      </c>
      <c r="J367" s="78">
        <f>7000000-2000000</f>
        <v>5000000</v>
      </c>
    </row>
    <row r="368" spans="1:12" ht="60.75" customHeight="1" x14ac:dyDescent="0.2">
      <c r="A368" s="7"/>
      <c r="B368" s="7"/>
      <c r="C368" s="7"/>
      <c r="D368" s="7"/>
      <c r="E368" s="8"/>
      <c r="F368" s="9" t="s">
        <v>688</v>
      </c>
      <c r="G368" s="39">
        <v>176526702</v>
      </c>
      <c r="H368" s="40">
        <v>23.792434529253256</v>
      </c>
      <c r="I368" s="39">
        <v>42000000</v>
      </c>
      <c r="J368" s="78">
        <v>4000000</v>
      </c>
    </row>
    <row r="369" spans="1:10" ht="111.75" customHeight="1" x14ac:dyDescent="0.2">
      <c r="A369" s="7"/>
      <c r="B369" s="7"/>
      <c r="C369" s="7"/>
      <c r="D369" s="7"/>
      <c r="E369" s="8"/>
      <c r="F369" s="37" t="s">
        <v>573</v>
      </c>
      <c r="G369" s="39">
        <v>63869842</v>
      </c>
      <c r="H369" s="40">
        <v>90.5</v>
      </c>
      <c r="I369" s="39">
        <v>57819365</v>
      </c>
      <c r="J369" s="78">
        <f>5735800-5235800</f>
        <v>500000</v>
      </c>
    </row>
    <row r="370" spans="1:10" ht="45" x14ac:dyDescent="0.2">
      <c r="A370" s="7"/>
      <c r="B370" s="7"/>
      <c r="C370" s="7"/>
      <c r="D370" s="7"/>
      <c r="E370" s="8"/>
      <c r="F370" s="9" t="s">
        <v>574</v>
      </c>
      <c r="G370" s="39">
        <v>9545065</v>
      </c>
      <c r="H370" s="40">
        <v>76.544832329586015</v>
      </c>
      <c r="I370" s="39">
        <v>7306254</v>
      </c>
      <c r="J370" s="78">
        <v>1818000</v>
      </c>
    </row>
    <row r="371" spans="1:10" ht="63.75" customHeight="1" x14ac:dyDescent="0.2">
      <c r="A371" s="7"/>
      <c r="B371" s="7"/>
      <c r="C371" s="7"/>
      <c r="D371" s="7"/>
      <c r="E371" s="8"/>
      <c r="F371" s="9" t="s">
        <v>668</v>
      </c>
      <c r="G371" s="39">
        <v>30000000</v>
      </c>
      <c r="H371" s="40">
        <v>6.7201533333333323</v>
      </c>
      <c r="I371" s="39">
        <v>2016046</v>
      </c>
      <c r="J371" s="78">
        <f>8000000+8500000</f>
        <v>16500000</v>
      </c>
    </row>
    <row r="372" spans="1:10" ht="75" x14ac:dyDescent="0.2">
      <c r="A372" s="7"/>
      <c r="B372" s="7"/>
      <c r="C372" s="7"/>
      <c r="D372" s="7"/>
      <c r="E372" s="8"/>
      <c r="F372" s="9" t="s">
        <v>575</v>
      </c>
      <c r="G372" s="39">
        <v>4420000</v>
      </c>
      <c r="H372" s="40">
        <v>0</v>
      </c>
      <c r="I372" s="39">
        <v>1200000</v>
      </c>
      <c r="J372" s="78">
        <f>1200000+3220000</f>
        <v>4420000</v>
      </c>
    </row>
    <row r="373" spans="1:10" ht="43.5" customHeight="1" x14ac:dyDescent="0.2">
      <c r="A373" s="7"/>
      <c r="B373" s="7"/>
      <c r="C373" s="7"/>
      <c r="D373" s="7"/>
      <c r="E373" s="8"/>
      <c r="F373" s="36" t="s">
        <v>576</v>
      </c>
      <c r="G373" s="39">
        <v>3353838</v>
      </c>
      <c r="H373" s="40"/>
      <c r="I373" s="39"/>
      <c r="J373" s="78">
        <v>305787</v>
      </c>
    </row>
    <row r="374" spans="1:10" ht="15" customHeight="1" x14ac:dyDescent="0.2">
      <c r="A374" s="7"/>
      <c r="B374" s="7"/>
      <c r="C374" s="7"/>
      <c r="D374" s="7"/>
      <c r="E374" s="8"/>
      <c r="F374" s="36" t="s">
        <v>164</v>
      </c>
      <c r="G374" s="39"/>
      <c r="H374" s="40"/>
      <c r="I374" s="39"/>
      <c r="J374" s="78">
        <v>1411</v>
      </c>
    </row>
    <row r="375" spans="1:10" ht="40.5" customHeight="1" x14ac:dyDescent="0.2">
      <c r="A375" s="7"/>
      <c r="B375" s="7"/>
      <c r="C375" s="7"/>
      <c r="D375" s="7"/>
      <c r="E375" s="8"/>
      <c r="F375" s="36" t="s">
        <v>578</v>
      </c>
      <c r="G375" s="39">
        <v>3900000</v>
      </c>
      <c r="H375" s="40">
        <v>0</v>
      </c>
      <c r="I375" s="39">
        <v>0</v>
      </c>
      <c r="J375" s="78">
        <f>125034+45007+3729959</f>
        <v>3900000</v>
      </c>
    </row>
    <row r="376" spans="1:10" ht="45.75" customHeight="1" x14ac:dyDescent="0.2">
      <c r="A376" s="7"/>
      <c r="B376" s="7"/>
      <c r="C376" s="7"/>
      <c r="D376" s="7"/>
      <c r="E376" s="8"/>
      <c r="F376" s="36" t="s">
        <v>669</v>
      </c>
      <c r="G376" s="39">
        <v>6100000</v>
      </c>
      <c r="H376" s="40">
        <v>91</v>
      </c>
      <c r="I376" s="39">
        <v>5553796</v>
      </c>
      <c r="J376" s="78">
        <f>438503+107701</f>
        <v>546204</v>
      </c>
    </row>
    <row r="377" spans="1:10" ht="30" x14ac:dyDescent="0.2">
      <c r="A377" s="7"/>
      <c r="B377" s="7"/>
      <c r="C377" s="7"/>
      <c r="D377" s="7"/>
      <c r="E377" s="8"/>
      <c r="F377" s="9" t="s">
        <v>577</v>
      </c>
      <c r="G377" s="39">
        <v>35000000</v>
      </c>
      <c r="H377" s="40">
        <v>0</v>
      </c>
      <c r="I377" s="39">
        <v>0</v>
      </c>
      <c r="J377" s="78">
        <f>29000000</f>
        <v>29000000</v>
      </c>
    </row>
    <row r="378" spans="1:10" ht="30" x14ac:dyDescent="0.2">
      <c r="A378" s="7"/>
      <c r="B378" s="7"/>
      <c r="C378" s="7"/>
      <c r="D378" s="7"/>
      <c r="E378" s="8"/>
      <c r="F378" s="9" t="s">
        <v>579</v>
      </c>
      <c r="G378" s="39">
        <v>52575830</v>
      </c>
      <c r="H378" s="40">
        <v>4.5</v>
      </c>
      <c r="I378" s="39">
        <v>2376488</v>
      </c>
      <c r="J378" s="78">
        <f>600000+3694213</f>
        <v>4294213</v>
      </c>
    </row>
    <row r="379" spans="1:10" ht="30" x14ac:dyDescent="0.2">
      <c r="A379" s="7"/>
      <c r="B379" s="7"/>
      <c r="C379" s="7"/>
      <c r="D379" s="7"/>
      <c r="E379" s="8"/>
      <c r="F379" s="9" t="s">
        <v>580</v>
      </c>
      <c r="G379" s="39">
        <v>300000000</v>
      </c>
      <c r="H379" s="40">
        <v>100</v>
      </c>
      <c r="I379" s="39">
        <v>299900000</v>
      </c>
      <c r="J379" s="78">
        <v>100000</v>
      </c>
    </row>
    <row r="380" spans="1:10" ht="45" customHeight="1" x14ac:dyDescent="0.2">
      <c r="A380" s="7"/>
      <c r="B380" s="7"/>
      <c r="C380" s="7"/>
      <c r="D380" s="7"/>
      <c r="E380" s="8"/>
      <c r="F380" s="9" t="s">
        <v>670</v>
      </c>
      <c r="G380" s="39">
        <v>3455065</v>
      </c>
      <c r="H380" s="40">
        <v>6.7</v>
      </c>
      <c r="I380" s="39">
        <v>232479</v>
      </c>
      <c r="J380" s="78">
        <v>354742</v>
      </c>
    </row>
    <row r="381" spans="1:10" ht="71.25" customHeight="1" x14ac:dyDescent="0.2">
      <c r="A381" s="7"/>
      <c r="B381" s="7"/>
      <c r="C381" s="7"/>
      <c r="D381" s="7"/>
      <c r="E381" s="8"/>
      <c r="F381" s="9" t="s">
        <v>689</v>
      </c>
      <c r="G381" s="39">
        <v>25000000</v>
      </c>
      <c r="H381" s="40">
        <v>86.7</v>
      </c>
      <c r="I381" s="39">
        <v>21665088</v>
      </c>
      <c r="J381" s="78">
        <f>79093+55819+3200000</f>
        <v>3334912</v>
      </c>
    </row>
    <row r="382" spans="1:10" ht="77.25" customHeight="1" x14ac:dyDescent="0.2">
      <c r="A382" s="7"/>
      <c r="B382" s="7"/>
      <c r="C382" s="7"/>
      <c r="D382" s="7"/>
      <c r="E382" s="8"/>
      <c r="F382" s="37" t="s">
        <v>581</v>
      </c>
      <c r="G382" s="39">
        <v>4162032</v>
      </c>
      <c r="H382" s="40">
        <v>8.9</v>
      </c>
      <c r="I382" s="39">
        <v>370519</v>
      </c>
      <c r="J382" s="78">
        <f>581342</f>
        <v>581342</v>
      </c>
    </row>
    <row r="383" spans="1:10" ht="45" customHeight="1" x14ac:dyDescent="0.2">
      <c r="A383" s="7"/>
      <c r="B383" s="7"/>
      <c r="C383" s="7"/>
      <c r="D383" s="7"/>
      <c r="E383" s="8"/>
      <c r="F383" s="37" t="s">
        <v>671</v>
      </c>
      <c r="G383" s="39">
        <v>20326651</v>
      </c>
      <c r="H383" s="40"/>
      <c r="I383" s="39"/>
      <c r="J383" s="78">
        <v>6464355</v>
      </c>
    </row>
    <row r="384" spans="1:10" ht="45" x14ac:dyDescent="0.2">
      <c r="A384" s="7"/>
      <c r="B384" s="7"/>
      <c r="C384" s="7"/>
      <c r="D384" s="7"/>
      <c r="E384" s="8"/>
      <c r="F384" s="37" t="s">
        <v>582</v>
      </c>
      <c r="G384" s="39">
        <v>23261438</v>
      </c>
      <c r="H384" s="40">
        <v>90.770132095874729</v>
      </c>
      <c r="I384" s="39">
        <v>21114438</v>
      </c>
      <c r="J384" s="78">
        <v>860000</v>
      </c>
    </row>
    <row r="385" spans="1:11" ht="45" x14ac:dyDescent="0.2">
      <c r="A385" s="7"/>
      <c r="B385" s="7"/>
      <c r="C385" s="7"/>
      <c r="D385" s="7"/>
      <c r="E385" s="8"/>
      <c r="F385" s="37" t="s">
        <v>583</v>
      </c>
      <c r="G385" s="39">
        <v>120000000</v>
      </c>
      <c r="H385" s="40">
        <v>99.9</v>
      </c>
      <c r="I385" s="39">
        <v>119850000</v>
      </c>
      <c r="J385" s="78">
        <v>150000</v>
      </c>
    </row>
    <row r="386" spans="1:11" ht="92.25" customHeight="1" x14ac:dyDescent="0.2">
      <c r="A386" s="7"/>
      <c r="B386" s="7"/>
      <c r="C386" s="7"/>
      <c r="D386" s="7"/>
      <c r="E386" s="8"/>
      <c r="F386" s="37" t="s">
        <v>690</v>
      </c>
      <c r="G386" s="39">
        <v>109893832</v>
      </c>
      <c r="H386" s="40">
        <v>2.6597370815133647</v>
      </c>
      <c r="I386" s="39">
        <v>2922887</v>
      </c>
      <c r="J386" s="78">
        <v>520000</v>
      </c>
    </row>
    <row r="387" spans="1:11" ht="60" x14ac:dyDescent="0.2">
      <c r="A387" s="7"/>
      <c r="B387" s="7"/>
      <c r="C387" s="7"/>
      <c r="D387" s="7"/>
      <c r="E387" s="8"/>
      <c r="F387" s="37" t="s">
        <v>672</v>
      </c>
      <c r="G387" s="39">
        <v>200000000</v>
      </c>
      <c r="H387" s="40">
        <v>99.9</v>
      </c>
      <c r="I387" s="39">
        <v>199750000</v>
      </c>
      <c r="J387" s="78">
        <v>250000</v>
      </c>
    </row>
    <row r="388" spans="1:11" ht="30" hidden="1" x14ac:dyDescent="0.2">
      <c r="A388" s="7"/>
      <c r="B388" s="7"/>
      <c r="C388" s="7"/>
      <c r="D388" s="7"/>
      <c r="E388" s="8"/>
      <c r="F388" s="37" t="s">
        <v>525</v>
      </c>
      <c r="G388" s="39">
        <v>180000000</v>
      </c>
      <c r="H388" s="40">
        <v>100</v>
      </c>
      <c r="I388" s="39">
        <v>180000000</v>
      </c>
      <c r="J388" s="78">
        <f>1650000-1650000</f>
        <v>0</v>
      </c>
    </row>
    <row r="389" spans="1:11" ht="45" x14ac:dyDescent="0.2">
      <c r="A389" s="7"/>
      <c r="B389" s="7"/>
      <c r="C389" s="7"/>
      <c r="D389" s="7"/>
      <c r="E389" s="8"/>
      <c r="F389" s="37" t="s">
        <v>589</v>
      </c>
      <c r="G389" s="39">
        <v>98768077</v>
      </c>
      <c r="H389" s="40">
        <v>98.4</v>
      </c>
      <c r="I389" s="39">
        <v>97174752</v>
      </c>
      <c r="J389" s="78">
        <v>950000</v>
      </c>
    </row>
    <row r="390" spans="1:11" ht="45" x14ac:dyDescent="0.2">
      <c r="A390" s="7"/>
      <c r="B390" s="7"/>
      <c r="C390" s="7"/>
      <c r="D390" s="7"/>
      <c r="E390" s="8"/>
      <c r="F390" s="9" t="s">
        <v>584</v>
      </c>
      <c r="G390" s="39">
        <v>79943725</v>
      </c>
      <c r="H390" s="40">
        <v>94.441433645980339</v>
      </c>
      <c r="I390" s="39">
        <v>75500000</v>
      </c>
      <c r="J390" s="78">
        <v>4000000</v>
      </c>
    </row>
    <row r="391" spans="1:11" ht="63" customHeight="1" x14ac:dyDescent="0.2">
      <c r="A391" s="7"/>
      <c r="B391" s="7"/>
      <c r="C391" s="7"/>
      <c r="D391" s="7"/>
      <c r="E391" s="8"/>
      <c r="F391" s="9" t="s">
        <v>590</v>
      </c>
      <c r="G391" s="39">
        <v>21420937</v>
      </c>
      <c r="H391" s="40"/>
      <c r="I391" s="39"/>
      <c r="J391" s="78">
        <f>181388+6000+225711</f>
        <v>413099</v>
      </c>
    </row>
    <row r="392" spans="1:11" ht="33.75" customHeight="1" x14ac:dyDescent="0.2">
      <c r="A392" s="7"/>
      <c r="B392" s="7"/>
      <c r="C392" s="7"/>
      <c r="D392" s="7"/>
      <c r="E392" s="8"/>
      <c r="F392" s="9" t="s">
        <v>591</v>
      </c>
      <c r="G392" s="39">
        <v>45378990</v>
      </c>
      <c r="H392" s="40">
        <v>4</v>
      </c>
      <c r="I392" s="39">
        <v>1801597</v>
      </c>
      <c r="J392" s="78">
        <v>2273966</v>
      </c>
    </row>
    <row r="393" spans="1:11" ht="53.25" customHeight="1" x14ac:dyDescent="0.2">
      <c r="A393" s="7"/>
      <c r="B393" s="7"/>
      <c r="C393" s="7"/>
      <c r="D393" s="7"/>
      <c r="E393" s="8"/>
      <c r="F393" s="9" t="s">
        <v>691</v>
      </c>
      <c r="G393" s="39">
        <v>15000000</v>
      </c>
      <c r="H393" s="40">
        <v>0</v>
      </c>
      <c r="I393" s="39">
        <v>0</v>
      </c>
      <c r="J393" s="78">
        <f>5000000+10000000</f>
        <v>15000000</v>
      </c>
    </row>
    <row r="394" spans="1:11" ht="38.25" customHeight="1" x14ac:dyDescent="0.2">
      <c r="A394" s="7"/>
      <c r="B394" s="7"/>
      <c r="C394" s="7"/>
      <c r="D394" s="7"/>
      <c r="E394" s="8"/>
      <c r="F394" s="9" t="s">
        <v>585</v>
      </c>
      <c r="G394" s="39">
        <v>25800000</v>
      </c>
      <c r="H394" s="40">
        <v>83.3</v>
      </c>
      <c r="I394" s="39">
        <v>21500000</v>
      </c>
      <c r="J394" s="78">
        <v>4300000</v>
      </c>
    </row>
    <row r="395" spans="1:11" ht="30" x14ac:dyDescent="0.2">
      <c r="A395" s="7"/>
      <c r="B395" s="7"/>
      <c r="C395" s="7"/>
      <c r="D395" s="7"/>
      <c r="E395" s="8"/>
      <c r="F395" s="9" t="s">
        <v>106</v>
      </c>
      <c r="G395" s="39">
        <v>10000000</v>
      </c>
      <c r="H395" s="40">
        <v>0</v>
      </c>
      <c r="I395" s="39">
        <v>0</v>
      </c>
      <c r="J395" s="78">
        <v>10000000</v>
      </c>
    </row>
    <row r="396" spans="1:11" ht="58.5" customHeight="1" x14ac:dyDescent="0.2">
      <c r="A396" s="7"/>
      <c r="B396" s="7"/>
      <c r="C396" s="7"/>
      <c r="D396" s="7"/>
      <c r="E396" s="8"/>
      <c r="F396" s="9" t="s">
        <v>673</v>
      </c>
      <c r="G396" s="39">
        <v>2300000</v>
      </c>
      <c r="H396" s="40"/>
      <c r="I396" s="39"/>
      <c r="J396" s="78">
        <v>2300000</v>
      </c>
    </row>
    <row r="397" spans="1:11" ht="47.25" customHeight="1" x14ac:dyDescent="0.2">
      <c r="A397" s="7"/>
      <c r="B397" s="7"/>
      <c r="C397" s="7"/>
      <c r="D397" s="7"/>
      <c r="E397" s="8"/>
      <c r="F397" s="9" t="s">
        <v>586</v>
      </c>
      <c r="G397" s="39">
        <v>4000000</v>
      </c>
      <c r="H397" s="40"/>
      <c r="I397" s="39"/>
      <c r="J397" s="78">
        <v>4000000</v>
      </c>
    </row>
    <row r="398" spans="1:11" ht="15" hidden="1" x14ac:dyDescent="0.2">
      <c r="A398" s="7"/>
      <c r="B398" s="7"/>
      <c r="C398" s="7"/>
      <c r="D398" s="7"/>
      <c r="E398" s="8"/>
      <c r="F398" s="9" t="s">
        <v>107</v>
      </c>
      <c r="G398" s="39">
        <v>500000</v>
      </c>
      <c r="H398" s="40">
        <v>100</v>
      </c>
      <c r="I398" s="39">
        <v>500000</v>
      </c>
      <c r="J398" s="78">
        <f>500000-500000</f>
        <v>0</v>
      </c>
    </row>
    <row r="399" spans="1:11" ht="75" x14ac:dyDescent="0.2">
      <c r="A399" s="7"/>
      <c r="B399" s="7"/>
      <c r="C399" s="7"/>
      <c r="D399" s="7"/>
      <c r="E399" s="8"/>
      <c r="F399" s="9" t="s">
        <v>674</v>
      </c>
      <c r="G399" s="39">
        <v>74991536</v>
      </c>
      <c r="H399" s="40">
        <v>94.671922708717432</v>
      </c>
      <c r="I399" s="39">
        <v>70995929</v>
      </c>
      <c r="J399" s="78">
        <v>3995607</v>
      </c>
    </row>
    <row r="400" spans="1:11" s="12" customFormat="1" ht="15" x14ac:dyDescent="0.2">
      <c r="A400" s="21"/>
      <c r="B400" s="21"/>
      <c r="C400" s="21"/>
      <c r="D400" s="21"/>
      <c r="E400" s="22"/>
      <c r="F400" s="23" t="s">
        <v>97</v>
      </c>
      <c r="G400" s="43"/>
      <c r="H400" s="44"/>
      <c r="I400" s="43"/>
      <c r="J400" s="79">
        <v>3995607</v>
      </c>
      <c r="K400" s="13"/>
    </row>
    <row r="401" spans="1:11" s="12" customFormat="1" ht="45" x14ac:dyDescent="0.2">
      <c r="A401" s="7"/>
      <c r="B401" s="7"/>
      <c r="C401" s="7"/>
      <c r="D401" s="7"/>
      <c r="E401" s="8"/>
      <c r="F401" s="9" t="s">
        <v>675</v>
      </c>
      <c r="G401" s="39">
        <v>93128879</v>
      </c>
      <c r="H401" s="40">
        <v>97.9</v>
      </c>
      <c r="I401" s="39">
        <v>91203358</v>
      </c>
      <c r="J401" s="78">
        <v>685000</v>
      </c>
      <c r="K401" s="13"/>
    </row>
    <row r="402" spans="1:11" s="12" customFormat="1" ht="34.5" customHeight="1" x14ac:dyDescent="0.2">
      <c r="A402" s="7"/>
      <c r="B402" s="7"/>
      <c r="C402" s="7"/>
      <c r="D402" s="7"/>
      <c r="E402" s="8"/>
      <c r="F402" s="9" t="s">
        <v>592</v>
      </c>
      <c r="G402" s="39">
        <v>500000</v>
      </c>
      <c r="H402" s="40"/>
      <c r="I402" s="39"/>
      <c r="J402" s="78">
        <v>500000</v>
      </c>
      <c r="K402" s="13"/>
    </row>
    <row r="403" spans="1:11" ht="45" x14ac:dyDescent="0.2">
      <c r="A403" s="7"/>
      <c r="B403" s="7"/>
      <c r="C403" s="7"/>
      <c r="D403" s="7"/>
      <c r="E403" s="8"/>
      <c r="F403" s="9" t="s">
        <v>587</v>
      </c>
      <c r="G403" s="39">
        <v>2541389</v>
      </c>
      <c r="H403" s="40">
        <v>70.921216704723278</v>
      </c>
      <c r="I403" s="39">
        <v>1802384</v>
      </c>
      <c r="J403" s="78">
        <v>739005</v>
      </c>
    </row>
    <row r="404" spans="1:11" ht="15" x14ac:dyDescent="0.2">
      <c r="A404" s="7"/>
      <c r="B404" s="7"/>
      <c r="C404" s="7"/>
      <c r="D404" s="7"/>
      <c r="E404" s="8"/>
      <c r="F404" s="23" t="s">
        <v>97</v>
      </c>
      <c r="G404" s="39"/>
      <c r="H404" s="40"/>
      <c r="I404" s="39"/>
      <c r="J404" s="79">
        <v>739005</v>
      </c>
    </row>
    <row r="405" spans="1:11" ht="30" x14ac:dyDescent="0.2">
      <c r="A405" s="7"/>
      <c r="B405" s="7"/>
      <c r="C405" s="7"/>
      <c r="D405" s="7"/>
      <c r="E405" s="8"/>
      <c r="F405" s="9" t="s">
        <v>588</v>
      </c>
      <c r="G405" s="39">
        <v>6568681</v>
      </c>
      <c r="H405" s="40">
        <v>88.335725239207079</v>
      </c>
      <c r="I405" s="39">
        <v>5802492</v>
      </c>
      <c r="J405" s="78">
        <v>766189</v>
      </c>
    </row>
    <row r="406" spans="1:11" ht="15" x14ac:dyDescent="0.2">
      <c r="A406" s="7"/>
      <c r="B406" s="7"/>
      <c r="C406" s="7"/>
      <c r="D406" s="7"/>
      <c r="E406" s="8"/>
      <c r="F406" s="23" t="s">
        <v>97</v>
      </c>
      <c r="G406" s="39"/>
      <c r="H406" s="40"/>
      <c r="I406" s="39"/>
      <c r="J406" s="79">
        <v>766189</v>
      </c>
    </row>
    <row r="407" spans="1:11" ht="34.5" customHeight="1" x14ac:dyDescent="0.2">
      <c r="A407" s="7"/>
      <c r="B407" s="7"/>
      <c r="C407" s="7"/>
      <c r="D407" s="7"/>
      <c r="E407" s="8"/>
      <c r="F407" s="9" t="s">
        <v>692</v>
      </c>
      <c r="G407" s="39">
        <v>4033949</v>
      </c>
      <c r="H407" s="40">
        <v>87.676591845856251</v>
      </c>
      <c r="I407" s="39">
        <v>3536829</v>
      </c>
      <c r="J407" s="78">
        <v>497120</v>
      </c>
    </row>
    <row r="408" spans="1:11" ht="15" x14ac:dyDescent="0.2">
      <c r="A408" s="7"/>
      <c r="B408" s="7"/>
      <c r="C408" s="7"/>
      <c r="D408" s="7"/>
      <c r="E408" s="8"/>
      <c r="F408" s="23" t="s">
        <v>97</v>
      </c>
      <c r="G408" s="39"/>
      <c r="H408" s="40"/>
      <c r="I408" s="39"/>
      <c r="J408" s="79">
        <v>497120</v>
      </c>
    </row>
    <row r="409" spans="1:11" ht="35.25" customHeight="1" x14ac:dyDescent="0.2">
      <c r="A409" s="7"/>
      <c r="B409" s="7"/>
      <c r="C409" s="7"/>
      <c r="D409" s="7"/>
      <c r="E409" s="8"/>
      <c r="F409" s="8" t="s">
        <v>1</v>
      </c>
      <c r="G409" s="39">
        <v>200000</v>
      </c>
      <c r="H409" s="40"/>
      <c r="I409" s="39"/>
      <c r="J409" s="78">
        <v>200000</v>
      </c>
    </row>
    <row r="410" spans="1:11" ht="51" customHeight="1" x14ac:dyDescent="0.2">
      <c r="A410" s="7"/>
      <c r="B410" s="7"/>
      <c r="C410" s="7"/>
      <c r="D410" s="7"/>
      <c r="E410" s="8"/>
      <c r="F410" s="75" t="s">
        <v>676</v>
      </c>
      <c r="G410" s="39">
        <v>200000</v>
      </c>
      <c r="H410" s="40"/>
      <c r="I410" s="39"/>
      <c r="J410" s="78">
        <v>200000</v>
      </c>
    </row>
    <row r="411" spans="1:11" ht="15" x14ac:dyDescent="0.2">
      <c r="A411" s="7"/>
      <c r="B411" s="7"/>
      <c r="C411" s="7"/>
      <c r="D411" s="7"/>
      <c r="E411" s="8"/>
      <c r="F411" s="23" t="s">
        <v>596</v>
      </c>
      <c r="G411" s="39"/>
      <c r="H411" s="40"/>
      <c r="I411" s="39"/>
      <c r="J411" s="78"/>
    </row>
    <row r="412" spans="1:11" ht="48.75" customHeight="1" x14ac:dyDescent="0.2">
      <c r="A412" s="7"/>
      <c r="B412" s="7"/>
      <c r="C412" s="7"/>
      <c r="D412" s="7"/>
      <c r="E412" s="8"/>
      <c r="F412" s="9" t="s">
        <v>677</v>
      </c>
      <c r="G412" s="39">
        <v>14000000</v>
      </c>
      <c r="H412" s="40">
        <v>0</v>
      </c>
      <c r="I412" s="39">
        <v>0</v>
      </c>
      <c r="J412" s="78">
        <f>8000000+6000000</f>
        <v>14000000</v>
      </c>
    </row>
    <row r="413" spans="1:11" ht="15" x14ac:dyDescent="0.2">
      <c r="A413" s="7"/>
      <c r="B413" s="7"/>
      <c r="C413" s="7"/>
      <c r="D413" s="7"/>
      <c r="E413" s="8"/>
      <c r="F413" s="23" t="s">
        <v>539</v>
      </c>
      <c r="G413" s="39"/>
      <c r="H413" s="40"/>
      <c r="I413" s="39"/>
      <c r="J413" s="78"/>
    </row>
    <row r="414" spans="1:11" ht="65.25" customHeight="1" x14ac:dyDescent="0.2">
      <c r="A414" s="7"/>
      <c r="B414" s="7"/>
      <c r="C414" s="7"/>
      <c r="D414" s="7"/>
      <c r="E414" s="8"/>
      <c r="F414" s="9" t="s">
        <v>706</v>
      </c>
      <c r="G414" s="39">
        <v>15000000</v>
      </c>
      <c r="H414" s="40">
        <v>46.3</v>
      </c>
      <c r="I414" s="39">
        <v>6950000</v>
      </c>
      <c r="J414" s="78">
        <f>550000+7500000</f>
        <v>8050000</v>
      </c>
    </row>
    <row r="415" spans="1:11" ht="40.5" customHeight="1" x14ac:dyDescent="0.2">
      <c r="A415" s="7"/>
      <c r="B415" s="7"/>
      <c r="C415" s="7"/>
      <c r="D415" s="7"/>
      <c r="E415" s="8"/>
      <c r="F415" s="9" t="s">
        <v>593</v>
      </c>
      <c r="G415" s="39">
        <v>10310756</v>
      </c>
      <c r="H415" s="40">
        <v>4.5999999999999996</v>
      </c>
      <c r="I415" s="39">
        <v>470936</v>
      </c>
      <c r="J415" s="78">
        <v>645010</v>
      </c>
    </row>
    <row r="416" spans="1:11" ht="15" customHeight="1" x14ac:dyDescent="0.2">
      <c r="A416" s="7"/>
      <c r="B416" s="7"/>
      <c r="C416" s="7"/>
      <c r="D416" s="7"/>
      <c r="E416" s="8"/>
      <c r="F416" s="9" t="s">
        <v>164</v>
      </c>
      <c r="G416" s="39"/>
      <c r="H416" s="40"/>
      <c r="I416" s="39"/>
      <c r="J416" s="78">
        <v>317350</v>
      </c>
    </row>
    <row r="417" spans="1:10" ht="47.25" customHeight="1" x14ac:dyDescent="0.2">
      <c r="A417" s="7"/>
      <c r="B417" s="7"/>
      <c r="C417" s="7"/>
      <c r="D417" s="7"/>
      <c r="E417" s="8"/>
      <c r="F417" s="9" t="s">
        <v>54</v>
      </c>
      <c r="G417" s="39">
        <v>5428641</v>
      </c>
      <c r="H417" s="40"/>
      <c r="I417" s="39"/>
      <c r="J417" s="78">
        <v>347391</v>
      </c>
    </row>
    <row r="418" spans="1:10" ht="21.75" customHeight="1" x14ac:dyDescent="0.2">
      <c r="A418" s="7"/>
      <c r="B418" s="7"/>
      <c r="C418" s="7"/>
      <c r="D418" s="7"/>
      <c r="E418" s="8"/>
      <c r="F418" s="9" t="s">
        <v>164</v>
      </c>
      <c r="G418" s="39"/>
      <c r="H418" s="40"/>
      <c r="I418" s="39"/>
      <c r="J418" s="78">
        <v>64731</v>
      </c>
    </row>
    <row r="419" spans="1:10" ht="64.5" customHeight="1" x14ac:dyDescent="0.2">
      <c r="A419" s="7"/>
      <c r="B419" s="7"/>
      <c r="C419" s="7"/>
      <c r="D419" s="7"/>
      <c r="E419" s="8"/>
      <c r="F419" s="9" t="s">
        <v>693</v>
      </c>
      <c r="G419" s="39">
        <v>4549217</v>
      </c>
      <c r="H419" s="40">
        <v>18.399999999999999</v>
      </c>
      <c r="I419" s="39">
        <v>836591</v>
      </c>
      <c r="J419" s="78">
        <f>216840-3497</f>
        <v>213343</v>
      </c>
    </row>
    <row r="420" spans="1:10" ht="75.75" customHeight="1" x14ac:dyDescent="0.2">
      <c r="A420" s="7"/>
      <c r="B420" s="7"/>
      <c r="C420" s="7"/>
      <c r="D420" s="7"/>
      <c r="E420" s="8"/>
      <c r="F420" s="37" t="s">
        <v>707</v>
      </c>
      <c r="G420" s="39">
        <v>10513780</v>
      </c>
      <c r="H420" s="40">
        <v>90</v>
      </c>
      <c r="I420" s="39">
        <v>9463780</v>
      </c>
      <c r="J420" s="78">
        <v>1050000</v>
      </c>
    </row>
    <row r="421" spans="1:10" ht="48" customHeight="1" x14ac:dyDescent="0.2">
      <c r="A421" s="7"/>
      <c r="B421" s="7"/>
      <c r="C421" s="7"/>
      <c r="D421" s="7"/>
      <c r="E421" s="8"/>
      <c r="F421" s="37" t="s">
        <v>594</v>
      </c>
      <c r="G421" s="39">
        <v>7230161</v>
      </c>
      <c r="H421" s="40">
        <v>88.17</v>
      </c>
      <c r="I421" s="39">
        <v>6230161</v>
      </c>
      <c r="J421" s="78">
        <v>1000000</v>
      </c>
    </row>
    <row r="422" spans="1:10" ht="24" customHeight="1" x14ac:dyDescent="0.2">
      <c r="A422" s="7"/>
      <c r="B422" s="7"/>
      <c r="C422" s="7"/>
      <c r="D422" s="7"/>
      <c r="E422" s="8"/>
      <c r="F422" s="23" t="s">
        <v>595</v>
      </c>
      <c r="G422" s="39"/>
      <c r="H422" s="40"/>
      <c r="I422" s="39"/>
      <c r="J422" s="78"/>
    </row>
    <row r="423" spans="1:10" ht="30" x14ac:dyDescent="0.2">
      <c r="A423" s="7"/>
      <c r="B423" s="7"/>
      <c r="C423" s="7"/>
      <c r="D423" s="7"/>
      <c r="E423" s="8"/>
      <c r="F423" s="9" t="s">
        <v>126</v>
      </c>
      <c r="G423" s="39">
        <v>26158133</v>
      </c>
      <c r="H423" s="40">
        <v>2.7</v>
      </c>
      <c r="I423" s="39">
        <v>708740</v>
      </c>
      <c r="J423" s="78">
        <v>15673000</v>
      </c>
    </row>
    <row r="424" spans="1:10" ht="30" x14ac:dyDescent="0.2">
      <c r="A424" s="7"/>
      <c r="B424" s="7"/>
      <c r="C424" s="7"/>
      <c r="D424" s="7"/>
      <c r="E424" s="8"/>
      <c r="F424" s="9" t="s">
        <v>678</v>
      </c>
      <c r="G424" s="39">
        <v>83456528</v>
      </c>
      <c r="H424" s="40">
        <v>64.099999999999994</v>
      </c>
      <c r="I424" s="39">
        <v>53456528</v>
      </c>
      <c r="J424" s="78">
        <f>57000000-27000000</f>
        <v>30000000</v>
      </c>
    </row>
    <row r="425" spans="1:10" ht="30" x14ac:dyDescent="0.2">
      <c r="A425" s="7"/>
      <c r="B425" s="7"/>
      <c r="C425" s="7"/>
      <c r="D425" s="7"/>
      <c r="E425" s="8"/>
      <c r="F425" s="9" t="s">
        <v>708</v>
      </c>
      <c r="G425" s="39">
        <v>23000000</v>
      </c>
      <c r="H425" s="40">
        <v>30.434782608695656</v>
      </c>
      <c r="I425" s="39">
        <v>7000000</v>
      </c>
      <c r="J425" s="78">
        <v>16000000</v>
      </c>
    </row>
    <row r="426" spans="1:10" ht="60" x14ac:dyDescent="0.2">
      <c r="A426" s="7"/>
      <c r="B426" s="7"/>
      <c r="C426" s="7"/>
      <c r="D426" s="7"/>
      <c r="E426" s="8"/>
      <c r="F426" s="9" t="s">
        <v>679</v>
      </c>
      <c r="G426" s="39">
        <v>352760538</v>
      </c>
      <c r="H426" s="40">
        <v>98.060607618191113</v>
      </c>
      <c r="I426" s="39">
        <v>345919127</v>
      </c>
      <c r="J426" s="78">
        <v>6841411</v>
      </c>
    </row>
    <row r="427" spans="1:10" ht="15" x14ac:dyDescent="0.2">
      <c r="A427" s="7"/>
      <c r="B427" s="7"/>
      <c r="C427" s="7"/>
      <c r="D427" s="7"/>
      <c r="E427" s="8"/>
      <c r="F427" s="23" t="s">
        <v>97</v>
      </c>
      <c r="G427" s="39"/>
      <c r="H427" s="40"/>
      <c r="I427" s="39"/>
      <c r="J427" s="79">
        <v>6841411</v>
      </c>
    </row>
    <row r="428" spans="1:10" ht="45" x14ac:dyDescent="0.2">
      <c r="A428" s="7"/>
      <c r="B428" s="7"/>
      <c r="C428" s="7"/>
      <c r="D428" s="7"/>
      <c r="E428" s="8"/>
      <c r="F428" s="9" t="s">
        <v>597</v>
      </c>
      <c r="G428" s="39">
        <v>10240596</v>
      </c>
      <c r="H428" s="40">
        <v>74.3</v>
      </c>
      <c r="I428" s="39">
        <v>7609070</v>
      </c>
      <c r="J428" s="78">
        <f>2431526+200000</f>
        <v>2631526</v>
      </c>
    </row>
    <row r="429" spans="1:10" ht="15" x14ac:dyDescent="0.2">
      <c r="A429" s="7"/>
      <c r="B429" s="7"/>
      <c r="C429" s="7"/>
      <c r="D429" s="7"/>
      <c r="E429" s="8"/>
      <c r="F429" s="23" t="s">
        <v>97</v>
      </c>
      <c r="G429" s="39"/>
      <c r="H429" s="40"/>
      <c r="I429" s="39"/>
      <c r="J429" s="79">
        <v>2431526</v>
      </c>
    </row>
    <row r="430" spans="1:10" ht="45" x14ac:dyDescent="0.2">
      <c r="A430" s="7"/>
      <c r="B430" s="7"/>
      <c r="C430" s="7"/>
      <c r="D430" s="7"/>
      <c r="E430" s="8"/>
      <c r="F430" s="9" t="s">
        <v>709</v>
      </c>
      <c r="G430" s="39">
        <v>8896861</v>
      </c>
      <c r="H430" s="40">
        <v>79</v>
      </c>
      <c r="I430" s="39">
        <v>7032937</v>
      </c>
      <c r="J430" s="78">
        <f>1723924+140000</f>
        <v>1863924</v>
      </c>
    </row>
    <row r="431" spans="1:10" ht="15" x14ac:dyDescent="0.2">
      <c r="A431" s="7"/>
      <c r="B431" s="7"/>
      <c r="C431" s="7"/>
      <c r="D431" s="7"/>
      <c r="E431" s="8"/>
      <c r="F431" s="23" t="s">
        <v>97</v>
      </c>
      <c r="G431" s="39"/>
      <c r="H431" s="40"/>
      <c r="I431" s="39"/>
      <c r="J431" s="79">
        <v>1723924</v>
      </c>
    </row>
    <row r="432" spans="1:10" ht="45" x14ac:dyDescent="0.2">
      <c r="A432" s="7"/>
      <c r="B432" s="7"/>
      <c r="C432" s="7"/>
      <c r="D432" s="7"/>
      <c r="E432" s="8"/>
      <c r="F432" s="9" t="s">
        <v>710</v>
      </c>
      <c r="G432" s="39">
        <v>13793504</v>
      </c>
      <c r="H432" s="40">
        <v>86.6</v>
      </c>
      <c r="I432" s="39">
        <v>11945700</v>
      </c>
      <c r="J432" s="78">
        <f>1697804+150000</f>
        <v>1847804</v>
      </c>
    </row>
    <row r="433" spans="1:10" ht="15" x14ac:dyDescent="0.2">
      <c r="A433" s="7"/>
      <c r="B433" s="7"/>
      <c r="C433" s="7"/>
      <c r="D433" s="7"/>
      <c r="E433" s="8"/>
      <c r="F433" s="23" t="s">
        <v>97</v>
      </c>
      <c r="G433" s="39"/>
      <c r="H433" s="40"/>
      <c r="I433" s="39"/>
      <c r="J433" s="78">
        <v>1697804</v>
      </c>
    </row>
    <row r="434" spans="1:10" ht="45" x14ac:dyDescent="0.2">
      <c r="A434" s="7"/>
      <c r="B434" s="7"/>
      <c r="C434" s="7"/>
      <c r="D434" s="7"/>
      <c r="E434" s="8"/>
      <c r="F434" s="9" t="s">
        <v>598</v>
      </c>
      <c r="G434" s="39">
        <v>5012555</v>
      </c>
      <c r="H434" s="40">
        <v>81.900000000000006</v>
      </c>
      <c r="I434" s="39">
        <v>4104778</v>
      </c>
      <c r="J434" s="78">
        <f>837777+70000</f>
        <v>907777</v>
      </c>
    </row>
    <row r="435" spans="1:10" ht="15" x14ac:dyDescent="0.2">
      <c r="A435" s="7"/>
      <c r="B435" s="7"/>
      <c r="C435" s="7"/>
      <c r="D435" s="7"/>
      <c r="E435" s="8"/>
      <c r="F435" s="23" t="s">
        <v>97</v>
      </c>
      <c r="G435" s="39"/>
      <c r="H435" s="40"/>
      <c r="I435" s="39"/>
      <c r="J435" s="79">
        <v>837777</v>
      </c>
    </row>
    <row r="436" spans="1:10" ht="45" x14ac:dyDescent="0.2">
      <c r="A436" s="7"/>
      <c r="B436" s="7"/>
      <c r="C436" s="7"/>
      <c r="D436" s="7"/>
      <c r="E436" s="8"/>
      <c r="F436" s="9" t="s">
        <v>599</v>
      </c>
      <c r="G436" s="39">
        <v>7656138</v>
      </c>
      <c r="H436" s="40">
        <v>80.5</v>
      </c>
      <c r="I436" s="39">
        <v>6160807</v>
      </c>
      <c r="J436" s="78">
        <f>1385331+110000</f>
        <v>1495331</v>
      </c>
    </row>
    <row r="437" spans="1:10" ht="15" x14ac:dyDescent="0.2">
      <c r="A437" s="7"/>
      <c r="B437" s="7"/>
      <c r="C437" s="7"/>
      <c r="D437" s="7"/>
      <c r="E437" s="8"/>
      <c r="F437" s="23" t="s">
        <v>97</v>
      </c>
      <c r="G437" s="39"/>
      <c r="H437" s="40"/>
      <c r="I437" s="39"/>
      <c r="J437" s="79">
        <v>1385331</v>
      </c>
    </row>
    <row r="438" spans="1:10" ht="58.5" customHeight="1" x14ac:dyDescent="0.2">
      <c r="A438" s="7"/>
      <c r="B438" s="7"/>
      <c r="C438" s="7"/>
      <c r="D438" s="7"/>
      <c r="E438" s="8"/>
      <c r="F438" s="9" t="s">
        <v>711</v>
      </c>
      <c r="G438" s="39">
        <v>4078095</v>
      </c>
      <c r="H438" s="40">
        <v>86.035587694744734</v>
      </c>
      <c r="I438" s="39">
        <v>3508613</v>
      </c>
      <c r="J438" s="78">
        <v>569482</v>
      </c>
    </row>
    <row r="439" spans="1:10" ht="15" x14ac:dyDescent="0.2">
      <c r="A439" s="7"/>
      <c r="B439" s="7"/>
      <c r="C439" s="7"/>
      <c r="D439" s="7"/>
      <c r="E439" s="8"/>
      <c r="F439" s="23" t="s">
        <v>97</v>
      </c>
      <c r="G439" s="39"/>
      <c r="H439" s="40"/>
      <c r="I439" s="39"/>
      <c r="J439" s="79">
        <v>569482</v>
      </c>
    </row>
    <row r="440" spans="1:10" ht="45" x14ac:dyDescent="0.2">
      <c r="A440" s="7"/>
      <c r="B440" s="7"/>
      <c r="C440" s="7"/>
      <c r="D440" s="7"/>
      <c r="E440" s="8"/>
      <c r="F440" s="9" t="s">
        <v>600</v>
      </c>
      <c r="G440" s="39">
        <v>47244107</v>
      </c>
      <c r="H440" s="40">
        <v>93.5</v>
      </c>
      <c r="I440" s="39">
        <v>44193694</v>
      </c>
      <c r="J440" s="78">
        <f>2800413+250000</f>
        <v>3050413</v>
      </c>
    </row>
    <row r="441" spans="1:10" ht="15" x14ac:dyDescent="0.2">
      <c r="A441" s="7"/>
      <c r="B441" s="7"/>
      <c r="C441" s="7"/>
      <c r="D441" s="7"/>
      <c r="E441" s="8"/>
      <c r="F441" s="23" t="s">
        <v>97</v>
      </c>
      <c r="G441" s="39"/>
      <c r="H441" s="40"/>
      <c r="I441" s="39"/>
      <c r="J441" s="79">
        <v>2800413</v>
      </c>
    </row>
    <row r="442" spans="1:10" ht="45" x14ac:dyDescent="0.2">
      <c r="A442" s="7"/>
      <c r="B442" s="7"/>
      <c r="C442" s="7"/>
      <c r="D442" s="7"/>
      <c r="E442" s="8"/>
      <c r="F442" s="9" t="s">
        <v>712</v>
      </c>
      <c r="G442" s="39">
        <v>11994215</v>
      </c>
      <c r="H442" s="40">
        <v>84.257535820393414</v>
      </c>
      <c r="I442" s="39">
        <v>10106030</v>
      </c>
      <c r="J442" s="78">
        <f>1748185+140000</f>
        <v>1888185</v>
      </c>
    </row>
    <row r="443" spans="1:10" ht="15" x14ac:dyDescent="0.2">
      <c r="A443" s="7"/>
      <c r="B443" s="7"/>
      <c r="C443" s="7"/>
      <c r="D443" s="7"/>
      <c r="E443" s="8"/>
      <c r="F443" s="23" t="s">
        <v>97</v>
      </c>
      <c r="G443" s="39"/>
      <c r="H443" s="40"/>
      <c r="I443" s="39"/>
      <c r="J443" s="79">
        <v>1748185</v>
      </c>
    </row>
    <row r="444" spans="1:10" ht="84" customHeight="1" x14ac:dyDescent="0.2">
      <c r="A444" s="7"/>
      <c r="B444" s="7"/>
      <c r="C444" s="7"/>
      <c r="D444" s="7"/>
      <c r="E444" s="8"/>
      <c r="F444" s="37" t="s">
        <v>55</v>
      </c>
      <c r="G444" s="39">
        <v>919334</v>
      </c>
      <c r="H444" s="40">
        <v>14.9</v>
      </c>
      <c r="I444" s="39">
        <v>136913</v>
      </c>
      <c r="J444" s="78">
        <f>18244+23502</f>
        <v>41746</v>
      </c>
    </row>
    <row r="445" spans="1:10" ht="18.75" customHeight="1" x14ac:dyDescent="0.2">
      <c r="A445" s="7"/>
      <c r="B445" s="7"/>
      <c r="C445" s="7"/>
      <c r="D445" s="7"/>
      <c r="E445" s="8"/>
      <c r="F445" s="9" t="s">
        <v>164</v>
      </c>
      <c r="G445" s="39"/>
      <c r="H445" s="40"/>
      <c r="I445" s="39"/>
      <c r="J445" s="78">
        <v>18244</v>
      </c>
    </row>
    <row r="446" spans="1:10" ht="42" customHeight="1" x14ac:dyDescent="0.2">
      <c r="A446" s="7"/>
      <c r="B446" s="7"/>
      <c r="C446" s="7"/>
      <c r="D446" s="7"/>
      <c r="E446" s="8"/>
      <c r="F446" s="9" t="s">
        <v>56</v>
      </c>
      <c r="G446" s="39">
        <v>2159516</v>
      </c>
      <c r="H446" s="40"/>
      <c r="I446" s="39"/>
      <c r="J446" s="78">
        <v>372833</v>
      </c>
    </row>
    <row r="447" spans="1:10" ht="28.5" customHeight="1" x14ac:dyDescent="0.2">
      <c r="A447" s="7"/>
      <c r="B447" s="7"/>
      <c r="C447" s="7"/>
      <c r="D447" s="7"/>
      <c r="E447" s="8"/>
      <c r="F447" s="8" t="s">
        <v>2</v>
      </c>
      <c r="G447" s="39">
        <v>500000</v>
      </c>
      <c r="H447" s="40"/>
      <c r="I447" s="39"/>
      <c r="J447" s="78">
        <v>500000</v>
      </c>
    </row>
    <row r="448" spans="1:10" ht="42" customHeight="1" x14ac:dyDescent="0.2">
      <c r="A448" s="7"/>
      <c r="B448" s="7"/>
      <c r="C448" s="7"/>
      <c r="D448" s="7"/>
      <c r="E448" s="8"/>
      <c r="F448" s="8" t="s">
        <v>3</v>
      </c>
      <c r="G448" s="39">
        <v>500000</v>
      </c>
      <c r="H448" s="40"/>
      <c r="I448" s="39"/>
      <c r="J448" s="78">
        <v>500000</v>
      </c>
    </row>
    <row r="449" spans="1:10" ht="42" customHeight="1" x14ac:dyDescent="0.2">
      <c r="A449" s="7"/>
      <c r="B449" s="7"/>
      <c r="C449" s="7"/>
      <c r="D449" s="7"/>
      <c r="E449" s="8"/>
      <c r="F449" s="8" t="s">
        <v>714</v>
      </c>
      <c r="G449" s="39">
        <v>70295117</v>
      </c>
      <c r="H449" s="40">
        <v>57.3</v>
      </c>
      <c r="I449" s="39">
        <v>40295117</v>
      </c>
      <c r="J449" s="78">
        <v>30000000</v>
      </c>
    </row>
    <row r="450" spans="1:10" ht="42" customHeight="1" x14ac:dyDescent="0.2">
      <c r="A450" s="7"/>
      <c r="B450" s="7"/>
      <c r="C450" s="7"/>
      <c r="D450" s="7"/>
      <c r="E450" s="8"/>
      <c r="F450" s="8" t="s">
        <v>713</v>
      </c>
      <c r="G450" s="39">
        <v>15000000</v>
      </c>
      <c r="H450" s="40">
        <v>96.3</v>
      </c>
      <c r="I450" s="39">
        <v>14450000</v>
      </c>
      <c r="J450" s="78">
        <v>550000</v>
      </c>
    </row>
    <row r="451" spans="1:10" ht="15" x14ac:dyDescent="0.2">
      <c r="A451" s="7"/>
      <c r="B451" s="7"/>
      <c r="C451" s="7"/>
      <c r="D451" s="7"/>
      <c r="E451" s="8"/>
      <c r="F451" s="23" t="s">
        <v>0</v>
      </c>
      <c r="G451" s="39"/>
      <c r="H451" s="40"/>
      <c r="I451" s="39"/>
      <c r="J451" s="78"/>
    </row>
    <row r="452" spans="1:10" ht="42" customHeight="1" x14ac:dyDescent="0.2">
      <c r="A452" s="7"/>
      <c r="B452" s="7"/>
      <c r="C452" s="7"/>
      <c r="D452" s="7"/>
      <c r="E452" s="8"/>
      <c r="F452" s="9" t="s">
        <v>680</v>
      </c>
      <c r="G452" s="39">
        <v>30543650</v>
      </c>
      <c r="H452" s="40">
        <v>73.386248860237728</v>
      </c>
      <c r="I452" s="39">
        <v>22414839</v>
      </c>
      <c r="J452" s="78">
        <v>100000</v>
      </c>
    </row>
    <row r="453" spans="1:10" ht="42" customHeight="1" x14ac:dyDescent="0.2">
      <c r="A453" s="7"/>
      <c r="B453" s="7"/>
      <c r="C453" s="7"/>
      <c r="D453" s="7"/>
      <c r="E453" s="8"/>
      <c r="F453" s="8" t="s">
        <v>601</v>
      </c>
      <c r="G453" s="39">
        <v>200000</v>
      </c>
      <c r="H453" s="40"/>
      <c r="I453" s="39"/>
      <c r="J453" s="78">
        <v>200000</v>
      </c>
    </row>
    <row r="454" spans="1:10" ht="24.75" customHeight="1" x14ac:dyDescent="0.2">
      <c r="A454" s="7"/>
      <c r="B454" s="7"/>
      <c r="C454" s="7"/>
      <c r="D454" s="7"/>
      <c r="E454" s="8"/>
      <c r="F454" s="75" t="s">
        <v>4</v>
      </c>
      <c r="G454" s="39">
        <v>200000</v>
      </c>
      <c r="H454" s="40"/>
      <c r="I454" s="39"/>
      <c r="J454" s="78">
        <v>200000</v>
      </c>
    </row>
    <row r="455" spans="1:10" ht="27.75" customHeight="1" x14ac:dyDescent="0.2">
      <c r="A455" s="7"/>
      <c r="B455" s="7"/>
      <c r="C455" s="7"/>
      <c r="D455" s="7"/>
      <c r="E455" s="8"/>
      <c r="F455" s="8" t="s">
        <v>5</v>
      </c>
      <c r="G455" s="39">
        <v>200000</v>
      </c>
      <c r="H455" s="40"/>
      <c r="I455" s="39"/>
      <c r="J455" s="78">
        <v>200000</v>
      </c>
    </row>
    <row r="456" spans="1:10" ht="42" customHeight="1" x14ac:dyDescent="0.2">
      <c r="A456" s="7"/>
      <c r="B456" s="7"/>
      <c r="C456" s="7"/>
      <c r="D456" s="7"/>
      <c r="E456" s="8"/>
      <c r="F456" s="8" t="s">
        <v>602</v>
      </c>
      <c r="G456" s="39">
        <v>1860000</v>
      </c>
      <c r="H456" s="40"/>
      <c r="I456" s="39"/>
      <c r="J456" s="78">
        <v>1860000</v>
      </c>
    </row>
    <row r="457" spans="1:10" ht="42" customHeight="1" x14ac:dyDescent="0.2">
      <c r="A457" s="7"/>
      <c r="B457" s="7"/>
      <c r="C457" s="7"/>
      <c r="D457" s="7"/>
      <c r="E457" s="8"/>
      <c r="F457" s="8" t="s">
        <v>6</v>
      </c>
      <c r="G457" s="39">
        <v>200000</v>
      </c>
      <c r="H457" s="40"/>
      <c r="I457" s="39"/>
      <c r="J457" s="78">
        <v>200000</v>
      </c>
    </row>
    <row r="458" spans="1:10" ht="15" x14ac:dyDescent="0.2">
      <c r="A458" s="7"/>
      <c r="B458" s="7"/>
      <c r="C458" s="7"/>
      <c r="D458" s="7"/>
      <c r="E458" s="8"/>
      <c r="F458" s="23" t="s">
        <v>118</v>
      </c>
      <c r="G458" s="39"/>
      <c r="H458" s="40"/>
      <c r="I458" s="39"/>
      <c r="J458" s="78"/>
    </row>
    <row r="459" spans="1:10" ht="50.25" customHeight="1" x14ac:dyDescent="0.2">
      <c r="A459" s="7"/>
      <c r="B459" s="7"/>
      <c r="C459" s="7"/>
      <c r="D459" s="7"/>
      <c r="E459" s="8"/>
      <c r="F459" s="9" t="s">
        <v>715</v>
      </c>
      <c r="G459" s="39">
        <v>3000000</v>
      </c>
      <c r="H459" s="40">
        <v>0</v>
      </c>
      <c r="I459" s="39">
        <v>0</v>
      </c>
      <c r="J459" s="78">
        <v>3000000</v>
      </c>
    </row>
    <row r="460" spans="1:10" ht="34.5" customHeight="1" x14ac:dyDescent="0.2">
      <c r="A460" s="7"/>
      <c r="B460" s="7"/>
      <c r="C460" s="7"/>
      <c r="D460" s="7"/>
      <c r="E460" s="8"/>
      <c r="F460" s="9" t="s">
        <v>603</v>
      </c>
      <c r="G460" s="39">
        <v>5100000</v>
      </c>
      <c r="H460" s="40">
        <v>0</v>
      </c>
      <c r="I460" s="39">
        <v>0</v>
      </c>
      <c r="J460" s="78">
        <f>500000+4600000</f>
        <v>5100000</v>
      </c>
    </row>
    <row r="461" spans="1:10" ht="53.25" hidden="1" customHeight="1" x14ac:dyDescent="0.2">
      <c r="A461" s="7"/>
      <c r="B461" s="7"/>
      <c r="C461" s="7"/>
      <c r="D461" s="7"/>
      <c r="E461" s="8"/>
      <c r="F461" s="9" t="s">
        <v>119</v>
      </c>
      <c r="G461" s="39">
        <v>8000000</v>
      </c>
      <c r="H461" s="40">
        <v>100</v>
      </c>
      <c r="I461" s="39">
        <v>8000000</v>
      </c>
      <c r="J461" s="78">
        <f>8000000-8000000</f>
        <v>0</v>
      </c>
    </row>
    <row r="462" spans="1:10" ht="63" customHeight="1" x14ac:dyDescent="0.2">
      <c r="A462" s="7"/>
      <c r="B462" s="7"/>
      <c r="C462" s="7"/>
      <c r="D462" s="7"/>
      <c r="E462" s="8"/>
      <c r="F462" s="9" t="s">
        <v>604</v>
      </c>
      <c r="G462" s="39">
        <v>13182401</v>
      </c>
      <c r="H462" s="40">
        <v>31.7</v>
      </c>
      <c r="I462" s="39">
        <v>4182401</v>
      </c>
      <c r="J462" s="78">
        <f>6000000+3000000</f>
        <v>9000000</v>
      </c>
    </row>
    <row r="463" spans="1:10" ht="45" x14ac:dyDescent="0.2">
      <c r="A463" s="7"/>
      <c r="B463" s="7"/>
      <c r="C463" s="7"/>
      <c r="D463" s="7"/>
      <c r="E463" s="8"/>
      <c r="F463" s="8" t="s">
        <v>681</v>
      </c>
      <c r="G463" s="39">
        <v>200000</v>
      </c>
      <c r="H463" s="40"/>
      <c r="I463" s="39"/>
      <c r="J463" s="78">
        <v>200000</v>
      </c>
    </row>
    <row r="464" spans="1:10" ht="45" x14ac:dyDescent="0.2">
      <c r="A464" s="7"/>
      <c r="B464" s="7"/>
      <c r="C464" s="7"/>
      <c r="D464" s="7"/>
      <c r="E464" s="8"/>
      <c r="F464" s="8" t="s">
        <v>526</v>
      </c>
      <c r="G464" s="39">
        <v>200000</v>
      </c>
      <c r="H464" s="40"/>
      <c r="I464" s="39"/>
      <c r="J464" s="78">
        <v>200000</v>
      </c>
    </row>
    <row r="465" spans="1:10" ht="45" x14ac:dyDescent="0.2">
      <c r="A465" s="7"/>
      <c r="B465" s="7"/>
      <c r="C465" s="7"/>
      <c r="D465" s="7"/>
      <c r="E465" s="8"/>
      <c r="F465" s="8" t="s">
        <v>605</v>
      </c>
      <c r="G465" s="39">
        <v>200000</v>
      </c>
      <c r="H465" s="40"/>
      <c r="I465" s="39"/>
      <c r="J465" s="78">
        <v>200000</v>
      </c>
    </row>
    <row r="466" spans="1:10" ht="45" x14ac:dyDescent="0.2">
      <c r="A466" s="7"/>
      <c r="B466" s="7"/>
      <c r="C466" s="7"/>
      <c r="D466" s="7"/>
      <c r="E466" s="8"/>
      <c r="F466" s="8" t="s">
        <v>606</v>
      </c>
      <c r="G466" s="39">
        <v>200000</v>
      </c>
      <c r="H466" s="40"/>
      <c r="I466" s="39"/>
      <c r="J466" s="78">
        <v>200000</v>
      </c>
    </row>
    <row r="467" spans="1:10" ht="15" x14ac:dyDescent="0.2">
      <c r="A467" s="7"/>
      <c r="B467" s="7"/>
      <c r="C467" s="7"/>
      <c r="D467" s="7"/>
      <c r="E467" s="8"/>
      <c r="F467" s="23" t="s">
        <v>607</v>
      </c>
      <c r="G467" s="39"/>
      <c r="H467" s="40"/>
      <c r="I467" s="39"/>
      <c r="J467" s="78"/>
    </row>
    <row r="468" spans="1:10" ht="60.75" customHeight="1" x14ac:dyDescent="0.2">
      <c r="A468" s="7"/>
      <c r="B468" s="7"/>
      <c r="C468" s="7"/>
      <c r="D468" s="7"/>
      <c r="E468" s="8"/>
      <c r="F468" s="9" t="s">
        <v>608</v>
      </c>
      <c r="G468" s="39">
        <v>18915616</v>
      </c>
      <c r="H468" s="40">
        <v>0</v>
      </c>
      <c r="I468" s="39">
        <v>0</v>
      </c>
      <c r="J468" s="78">
        <f>3000000+2998000</f>
        <v>5998000</v>
      </c>
    </row>
    <row r="469" spans="1:10" ht="19.5" customHeight="1" x14ac:dyDescent="0.2">
      <c r="A469" s="7"/>
      <c r="B469" s="7"/>
      <c r="C469" s="7"/>
      <c r="D469" s="7"/>
      <c r="E469" s="8"/>
      <c r="F469" s="9" t="s">
        <v>609</v>
      </c>
      <c r="G469" s="39">
        <v>62801871</v>
      </c>
      <c r="H469" s="40">
        <v>23.884638723581979</v>
      </c>
      <c r="I469" s="39">
        <v>15000000</v>
      </c>
      <c r="J469" s="78">
        <v>3000000</v>
      </c>
    </row>
    <row r="470" spans="1:10" ht="50.25" customHeight="1" x14ac:dyDescent="0.2">
      <c r="A470" s="7"/>
      <c r="B470" s="7"/>
      <c r="C470" s="7"/>
      <c r="D470" s="7"/>
      <c r="E470" s="8"/>
      <c r="F470" s="9" t="s">
        <v>57</v>
      </c>
      <c r="G470" s="39">
        <v>5595279</v>
      </c>
      <c r="H470" s="40">
        <v>3.5</v>
      </c>
      <c r="I470" s="39">
        <v>195821</v>
      </c>
      <c r="J470" s="78">
        <f>1000000+240000</f>
        <v>1240000</v>
      </c>
    </row>
    <row r="471" spans="1:10" ht="20.25" customHeight="1" x14ac:dyDescent="0.2">
      <c r="A471" s="7"/>
      <c r="B471" s="7"/>
      <c r="C471" s="7"/>
      <c r="D471" s="7"/>
      <c r="E471" s="8"/>
      <c r="F471" s="23" t="s">
        <v>611</v>
      </c>
      <c r="G471" s="39"/>
      <c r="H471" s="40"/>
      <c r="I471" s="39"/>
      <c r="J471" s="78"/>
    </row>
    <row r="472" spans="1:10" ht="69" customHeight="1" x14ac:dyDescent="0.2">
      <c r="A472" s="7"/>
      <c r="B472" s="7"/>
      <c r="C472" s="7"/>
      <c r="D472" s="7"/>
      <c r="E472" s="8"/>
      <c r="F472" s="9" t="s">
        <v>610</v>
      </c>
      <c r="G472" s="39">
        <v>160309352</v>
      </c>
      <c r="H472" s="40">
        <v>97.869166110783098</v>
      </c>
      <c r="I472" s="39">
        <v>156893426</v>
      </c>
      <c r="J472" s="78">
        <v>3415926</v>
      </c>
    </row>
    <row r="473" spans="1:10" ht="21" customHeight="1" x14ac:dyDescent="0.2">
      <c r="A473" s="7"/>
      <c r="B473" s="7"/>
      <c r="C473" s="7"/>
      <c r="D473" s="7"/>
      <c r="E473" s="8"/>
      <c r="F473" s="23" t="s">
        <v>97</v>
      </c>
      <c r="G473" s="39"/>
      <c r="H473" s="40"/>
      <c r="I473" s="39"/>
      <c r="J473" s="79">
        <v>3415926</v>
      </c>
    </row>
    <row r="474" spans="1:10" ht="55.5" customHeight="1" x14ac:dyDescent="0.2">
      <c r="A474" s="7"/>
      <c r="B474" s="7"/>
      <c r="C474" s="7"/>
      <c r="D474" s="7"/>
      <c r="E474" s="8"/>
      <c r="F474" s="9" t="s">
        <v>128</v>
      </c>
      <c r="G474" s="39">
        <v>11073751</v>
      </c>
      <c r="H474" s="40"/>
      <c r="I474" s="39"/>
      <c r="J474" s="78">
        <f>3132444+1967560</f>
        <v>5100004</v>
      </c>
    </row>
    <row r="475" spans="1:10" ht="55.5" customHeight="1" x14ac:dyDescent="0.2">
      <c r="A475" s="7"/>
      <c r="B475" s="7"/>
      <c r="C475" s="7"/>
      <c r="D475" s="7"/>
      <c r="E475" s="8"/>
      <c r="F475" s="9" t="s">
        <v>716</v>
      </c>
      <c r="G475" s="39">
        <v>20748600</v>
      </c>
      <c r="H475" s="40">
        <v>85.6</v>
      </c>
      <c r="I475" s="39">
        <v>17765385</v>
      </c>
      <c r="J475" s="78">
        <v>350000</v>
      </c>
    </row>
    <row r="476" spans="1:10" ht="101.25" customHeight="1" x14ac:dyDescent="0.2">
      <c r="A476" s="7"/>
      <c r="B476" s="7"/>
      <c r="C476" s="7"/>
      <c r="D476" s="7"/>
      <c r="E476" s="8"/>
      <c r="F476" s="37" t="s">
        <v>717</v>
      </c>
      <c r="G476" s="39">
        <v>70000</v>
      </c>
      <c r="H476" s="40">
        <v>0</v>
      </c>
      <c r="I476" s="39">
        <v>0</v>
      </c>
      <c r="J476" s="78">
        <v>70000</v>
      </c>
    </row>
    <row r="477" spans="1:10" ht="18.75" customHeight="1" x14ac:dyDescent="0.2">
      <c r="A477" s="7"/>
      <c r="B477" s="7"/>
      <c r="C477" s="7"/>
      <c r="D477" s="7"/>
      <c r="E477" s="8"/>
      <c r="F477" s="23" t="s">
        <v>612</v>
      </c>
      <c r="G477" s="39"/>
      <c r="H477" s="40"/>
      <c r="I477" s="39"/>
      <c r="J477" s="78"/>
    </row>
    <row r="478" spans="1:10" ht="33.75" customHeight="1" x14ac:dyDescent="0.2">
      <c r="A478" s="7"/>
      <c r="B478" s="7"/>
      <c r="C478" s="7"/>
      <c r="D478" s="7"/>
      <c r="E478" s="8"/>
      <c r="F478" s="9" t="s">
        <v>7</v>
      </c>
      <c r="G478" s="39">
        <v>20000000</v>
      </c>
      <c r="H478" s="40">
        <v>99</v>
      </c>
      <c r="I478" s="39">
        <v>19800000</v>
      </c>
      <c r="J478" s="78">
        <v>200000</v>
      </c>
    </row>
    <row r="479" spans="1:10" ht="20.25" customHeight="1" x14ac:dyDescent="0.2">
      <c r="A479" s="7"/>
      <c r="B479" s="7"/>
      <c r="C479" s="7"/>
      <c r="D479" s="7"/>
      <c r="E479" s="8"/>
      <c r="F479" s="22" t="s">
        <v>8</v>
      </c>
      <c r="G479" s="39"/>
      <c r="H479" s="40"/>
      <c r="I479" s="39"/>
      <c r="J479" s="78"/>
    </row>
    <row r="480" spans="1:10" ht="20.25" customHeight="1" x14ac:dyDescent="0.2">
      <c r="A480" s="7"/>
      <c r="B480" s="7"/>
      <c r="C480" s="7"/>
      <c r="D480" s="7"/>
      <c r="E480" s="8"/>
      <c r="F480" s="8" t="s">
        <v>9</v>
      </c>
      <c r="G480" s="39">
        <v>200000</v>
      </c>
      <c r="H480" s="40"/>
      <c r="I480" s="39"/>
      <c r="J480" s="78">
        <v>200000</v>
      </c>
    </row>
    <row r="481" spans="1:10" ht="20.25" customHeight="1" x14ac:dyDescent="0.2">
      <c r="A481" s="7"/>
      <c r="B481" s="7"/>
      <c r="C481" s="7"/>
      <c r="D481" s="7"/>
      <c r="E481" s="8"/>
      <c r="F481" s="22" t="s">
        <v>10</v>
      </c>
      <c r="G481" s="39"/>
      <c r="H481" s="40"/>
      <c r="I481" s="39"/>
      <c r="J481" s="78"/>
    </row>
    <row r="482" spans="1:10" ht="41.25" customHeight="1" x14ac:dyDescent="0.2">
      <c r="A482" s="7"/>
      <c r="B482" s="7"/>
      <c r="C482" s="7"/>
      <c r="D482" s="7"/>
      <c r="E482" s="8"/>
      <c r="F482" s="8" t="s">
        <v>718</v>
      </c>
      <c r="G482" s="39">
        <v>652490</v>
      </c>
      <c r="H482" s="40">
        <v>0</v>
      </c>
      <c r="I482" s="39">
        <v>0</v>
      </c>
      <c r="J482" s="78">
        <v>98271</v>
      </c>
    </row>
    <row r="483" spans="1:10" ht="20.25" customHeight="1" x14ac:dyDescent="0.2">
      <c r="A483" s="7"/>
      <c r="B483" s="7"/>
      <c r="C483" s="7"/>
      <c r="D483" s="7"/>
      <c r="E483" s="8"/>
      <c r="F483" s="23" t="s">
        <v>58</v>
      </c>
      <c r="G483" s="39"/>
      <c r="H483" s="40"/>
      <c r="I483" s="39"/>
      <c r="J483" s="78"/>
    </row>
    <row r="484" spans="1:10" ht="51" customHeight="1" x14ac:dyDescent="0.2">
      <c r="A484" s="7"/>
      <c r="B484" s="7"/>
      <c r="C484" s="7"/>
      <c r="D484" s="7"/>
      <c r="E484" s="8"/>
      <c r="F484" s="75" t="s">
        <v>59</v>
      </c>
      <c r="G484" s="39">
        <v>1116542</v>
      </c>
      <c r="H484" s="40">
        <v>21</v>
      </c>
      <c r="I484" s="39">
        <v>234219</v>
      </c>
      <c r="J484" s="78">
        <f>153905-1278</f>
        <v>152627</v>
      </c>
    </row>
    <row r="485" spans="1:10" ht="21.75" customHeight="1" x14ac:dyDescent="0.2">
      <c r="A485" s="7"/>
      <c r="B485" s="7"/>
      <c r="C485" s="7"/>
      <c r="D485" s="7"/>
      <c r="E485" s="8"/>
      <c r="F485" s="9" t="s">
        <v>164</v>
      </c>
      <c r="G485" s="39"/>
      <c r="H485" s="40"/>
      <c r="I485" s="39"/>
      <c r="J485" s="78">
        <v>31208</v>
      </c>
    </row>
    <row r="486" spans="1:10" ht="44.25" customHeight="1" x14ac:dyDescent="0.2">
      <c r="A486" s="7"/>
      <c r="B486" s="7"/>
      <c r="C486" s="7"/>
      <c r="D486" s="7"/>
      <c r="E486" s="8"/>
      <c r="F486" s="9" t="s">
        <v>719</v>
      </c>
      <c r="G486" s="39">
        <v>200000</v>
      </c>
      <c r="H486" s="40"/>
      <c r="I486" s="39"/>
      <c r="J486" s="78">
        <v>200000</v>
      </c>
    </row>
    <row r="487" spans="1:10" ht="22.5" customHeight="1" x14ac:dyDescent="0.2">
      <c r="A487" s="7"/>
      <c r="B487" s="7"/>
      <c r="C487" s="7"/>
      <c r="D487" s="7"/>
      <c r="E487" s="8"/>
      <c r="F487" s="23" t="s">
        <v>113</v>
      </c>
      <c r="G487" s="39"/>
      <c r="H487" s="40"/>
      <c r="I487" s="39"/>
      <c r="J487" s="78"/>
    </row>
    <row r="488" spans="1:10" ht="70.5" customHeight="1" x14ac:dyDescent="0.2">
      <c r="A488" s="7"/>
      <c r="B488" s="7"/>
      <c r="C488" s="7"/>
      <c r="D488" s="7"/>
      <c r="E488" s="8"/>
      <c r="F488" s="9" t="s">
        <v>682</v>
      </c>
      <c r="G488" s="39">
        <v>3995153</v>
      </c>
      <c r="H488" s="40">
        <v>5.5</v>
      </c>
      <c r="I488" s="39">
        <v>220123</v>
      </c>
      <c r="J488" s="78">
        <f>600000+937091</f>
        <v>1537091</v>
      </c>
    </row>
    <row r="489" spans="1:10" ht="15" x14ac:dyDescent="0.2">
      <c r="A489" s="7"/>
      <c r="B489" s="7"/>
      <c r="C489" s="7"/>
      <c r="D489" s="7"/>
      <c r="E489" s="8"/>
      <c r="F489" s="23" t="s">
        <v>114</v>
      </c>
      <c r="G489" s="39"/>
      <c r="H489" s="40"/>
      <c r="I489" s="39"/>
      <c r="J489" s="78"/>
    </row>
    <row r="490" spans="1:10" ht="56.25" customHeight="1" x14ac:dyDescent="0.2">
      <c r="A490" s="7"/>
      <c r="B490" s="7"/>
      <c r="C490" s="7"/>
      <c r="D490" s="7"/>
      <c r="E490" s="8"/>
      <c r="F490" s="9" t="s">
        <v>613</v>
      </c>
      <c r="G490" s="39">
        <v>25000000</v>
      </c>
      <c r="H490" s="40">
        <v>50.7</v>
      </c>
      <c r="I490" s="39">
        <v>12675000</v>
      </c>
      <c r="J490" s="78">
        <f>8000000+4325000</f>
        <v>12325000</v>
      </c>
    </row>
    <row r="491" spans="1:10" ht="60" x14ac:dyDescent="0.2">
      <c r="A491" s="7"/>
      <c r="B491" s="7"/>
      <c r="C491" s="7"/>
      <c r="D491" s="7"/>
      <c r="E491" s="8"/>
      <c r="F491" s="9" t="s">
        <v>694</v>
      </c>
      <c r="G491" s="39">
        <v>3000000</v>
      </c>
      <c r="H491" s="40">
        <v>0</v>
      </c>
      <c r="I491" s="39">
        <v>0</v>
      </c>
      <c r="J491" s="78">
        <v>3000000</v>
      </c>
    </row>
    <row r="492" spans="1:10" ht="45" x14ac:dyDescent="0.2">
      <c r="A492" s="7"/>
      <c r="B492" s="7"/>
      <c r="C492" s="7"/>
      <c r="D492" s="7"/>
      <c r="E492" s="8"/>
      <c r="F492" s="9" t="s">
        <v>614</v>
      </c>
      <c r="G492" s="39">
        <v>5777578</v>
      </c>
      <c r="H492" s="40">
        <v>1.3</v>
      </c>
      <c r="I492" s="39">
        <v>77578</v>
      </c>
      <c r="J492" s="78">
        <v>5700000</v>
      </c>
    </row>
    <row r="493" spans="1:10" ht="36.75" customHeight="1" x14ac:dyDescent="0.2">
      <c r="A493" s="7"/>
      <c r="B493" s="7"/>
      <c r="C493" s="7"/>
      <c r="D493" s="7"/>
      <c r="E493" s="8"/>
      <c r="F493" s="9" t="s">
        <v>129</v>
      </c>
      <c r="G493" s="39">
        <v>12000000</v>
      </c>
      <c r="H493" s="40">
        <v>97.1</v>
      </c>
      <c r="I493" s="39">
        <v>11650000</v>
      </c>
      <c r="J493" s="78">
        <v>350000</v>
      </c>
    </row>
    <row r="494" spans="1:10" ht="15" x14ac:dyDescent="0.2">
      <c r="A494" s="7"/>
      <c r="B494" s="7"/>
      <c r="C494" s="7"/>
      <c r="D494" s="7"/>
      <c r="E494" s="8"/>
      <c r="F494" s="23" t="s">
        <v>109</v>
      </c>
      <c r="G494" s="39"/>
      <c r="H494" s="40"/>
      <c r="I494" s="39"/>
      <c r="J494" s="78"/>
    </row>
    <row r="495" spans="1:10" ht="30" x14ac:dyDescent="0.2">
      <c r="A495" s="7"/>
      <c r="B495" s="7"/>
      <c r="C495" s="7"/>
      <c r="D495" s="7"/>
      <c r="E495" s="8"/>
      <c r="F495" s="9" t="s">
        <v>615</v>
      </c>
      <c r="G495" s="39">
        <v>43131017</v>
      </c>
      <c r="H495" s="40">
        <v>19.777639372612057</v>
      </c>
      <c r="I495" s="39">
        <v>8530297</v>
      </c>
      <c r="J495" s="78">
        <f>2852000+1000000+12620619</f>
        <v>16472619</v>
      </c>
    </row>
    <row r="496" spans="1:10" ht="60" x14ac:dyDescent="0.2">
      <c r="A496" s="7"/>
      <c r="B496" s="7"/>
      <c r="C496" s="7"/>
      <c r="D496" s="7"/>
      <c r="E496" s="8"/>
      <c r="F496" s="9" t="s">
        <v>695</v>
      </c>
      <c r="G496" s="39">
        <v>17000000</v>
      </c>
      <c r="H496" s="40">
        <v>70.588235294117652</v>
      </c>
      <c r="I496" s="39">
        <v>12000000</v>
      </c>
      <c r="J496" s="78">
        <v>5000000</v>
      </c>
    </row>
    <row r="497" spans="1:10" ht="30" x14ac:dyDescent="0.2">
      <c r="A497" s="7"/>
      <c r="B497" s="7"/>
      <c r="C497" s="7"/>
      <c r="D497" s="7"/>
      <c r="E497" s="8"/>
      <c r="F497" s="9" t="s">
        <v>616</v>
      </c>
      <c r="G497" s="39">
        <v>14000000</v>
      </c>
      <c r="H497" s="40">
        <v>0</v>
      </c>
      <c r="I497" s="39">
        <v>0</v>
      </c>
      <c r="J497" s="78">
        <f>10000000+4000000</f>
        <v>14000000</v>
      </c>
    </row>
    <row r="498" spans="1:10" ht="52.5" customHeight="1" x14ac:dyDescent="0.2">
      <c r="A498" s="7"/>
      <c r="B498" s="7"/>
      <c r="C498" s="7"/>
      <c r="D498" s="7"/>
      <c r="E498" s="8"/>
      <c r="F498" s="9" t="s">
        <v>11</v>
      </c>
      <c r="G498" s="39">
        <v>7000000</v>
      </c>
      <c r="H498" s="40">
        <v>3.3</v>
      </c>
      <c r="I498" s="39">
        <v>232514</v>
      </c>
      <c r="J498" s="78">
        <f>5500000-455623+1723109</f>
        <v>6767486</v>
      </c>
    </row>
    <row r="499" spans="1:10" ht="60" customHeight="1" x14ac:dyDescent="0.2">
      <c r="A499" s="7"/>
      <c r="B499" s="7"/>
      <c r="C499" s="7"/>
      <c r="D499" s="7"/>
      <c r="E499" s="8"/>
      <c r="F499" s="9" t="s">
        <v>696</v>
      </c>
      <c r="G499" s="39">
        <v>25000000</v>
      </c>
      <c r="H499" s="40">
        <v>0</v>
      </c>
      <c r="I499" s="39">
        <v>0</v>
      </c>
      <c r="J499" s="78">
        <f>15000000+6000000+4000000</f>
        <v>25000000</v>
      </c>
    </row>
    <row r="500" spans="1:10" ht="75.75" customHeight="1" x14ac:dyDescent="0.2">
      <c r="A500" s="7"/>
      <c r="B500" s="7"/>
      <c r="C500" s="7"/>
      <c r="D500" s="7"/>
      <c r="E500" s="8"/>
      <c r="F500" s="9" t="s">
        <v>697</v>
      </c>
      <c r="G500" s="39">
        <v>25000000</v>
      </c>
      <c r="H500" s="40">
        <v>6.3</v>
      </c>
      <c r="I500" s="39">
        <v>1581000</v>
      </c>
      <c r="J500" s="78">
        <f>15000000+1000000+7419000</f>
        <v>23419000</v>
      </c>
    </row>
    <row r="501" spans="1:10" ht="40.5" customHeight="1" x14ac:dyDescent="0.2">
      <c r="A501" s="7"/>
      <c r="B501" s="7"/>
      <c r="C501" s="7"/>
      <c r="D501" s="7"/>
      <c r="E501" s="8"/>
      <c r="F501" s="9" t="s">
        <v>683</v>
      </c>
      <c r="G501" s="39">
        <v>57000000</v>
      </c>
      <c r="H501" s="40">
        <v>51.1</v>
      </c>
      <c r="I501" s="39">
        <v>29102362</v>
      </c>
      <c r="J501" s="78">
        <f>41241961-13344323</f>
        <v>27897638</v>
      </c>
    </row>
    <row r="502" spans="1:10" ht="40.5" customHeight="1" x14ac:dyDescent="0.2">
      <c r="A502" s="7"/>
      <c r="B502" s="7"/>
      <c r="C502" s="7"/>
      <c r="D502" s="7"/>
      <c r="E502" s="8"/>
      <c r="F502" s="8" t="s">
        <v>617</v>
      </c>
      <c r="G502" s="39">
        <v>200000</v>
      </c>
      <c r="H502" s="40"/>
      <c r="I502" s="39"/>
      <c r="J502" s="78">
        <v>200000</v>
      </c>
    </row>
    <row r="503" spans="1:10" ht="40.5" customHeight="1" x14ac:dyDescent="0.2">
      <c r="A503" s="7"/>
      <c r="B503" s="7"/>
      <c r="C503" s="7"/>
      <c r="D503" s="7"/>
      <c r="E503" s="8"/>
      <c r="F503" s="8" t="s">
        <v>12</v>
      </c>
      <c r="G503" s="39">
        <v>200000</v>
      </c>
      <c r="H503" s="40"/>
      <c r="I503" s="39"/>
      <c r="J503" s="78">
        <v>200000</v>
      </c>
    </row>
    <row r="504" spans="1:10" ht="40.5" customHeight="1" x14ac:dyDescent="0.2">
      <c r="A504" s="7"/>
      <c r="B504" s="7"/>
      <c r="C504" s="7"/>
      <c r="D504" s="7"/>
      <c r="E504" s="8"/>
      <c r="F504" s="8" t="s">
        <v>13</v>
      </c>
      <c r="G504" s="39">
        <v>200000</v>
      </c>
      <c r="H504" s="40"/>
      <c r="I504" s="39"/>
      <c r="J504" s="78">
        <v>200000</v>
      </c>
    </row>
    <row r="505" spans="1:10" ht="40.5" customHeight="1" x14ac:dyDescent="0.2">
      <c r="A505" s="7"/>
      <c r="B505" s="7"/>
      <c r="C505" s="7"/>
      <c r="D505" s="7"/>
      <c r="E505" s="8"/>
      <c r="F505" s="8" t="s">
        <v>720</v>
      </c>
      <c r="G505" s="39">
        <v>200000</v>
      </c>
      <c r="H505" s="40"/>
      <c r="I505" s="39"/>
      <c r="J505" s="78">
        <v>200000</v>
      </c>
    </row>
    <row r="506" spans="1:10" ht="25.5" customHeight="1" x14ac:dyDescent="0.2">
      <c r="A506" s="7"/>
      <c r="B506" s="7"/>
      <c r="C506" s="7"/>
      <c r="D506" s="7"/>
      <c r="E506" s="8"/>
      <c r="F506" s="22" t="s">
        <v>110</v>
      </c>
      <c r="G506" s="39"/>
      <c r="H506" s="40"/>
      <c r="I506" s="39"/>
      <c r="J506" s="78"/>
    </row>
    <row r="507" spans="1:10" s="94" customFormat="1" ht="40.5" customHeight="1" x14ac:dyDescent="0.2">
      <c r="A507" s="7"/>
      <c r="B507" s="7"/>
      <c r="C507" s="7"/>
      <c r="D507" s="7"/>
      <c r="E507" s="8"/>
      <c r="F507" s="83" t="s">
        <v>14</v>
      </c>
      <c r="G507" s="39">
        <v>3000000</v>
      </c>
      <c r="H507" s="40"/>
      <c r="I507" s="39"/>
      <c r="J507" s="78">
        <v>3000000</v>
      </c>
    </row>
    <row r="508" spans="1:10" ht="40.5" customHeight="1" x14ac:dyDescent="0.2">
      <c r="A508" s="82"/>
      <c r="B508" s="82"/>
      <c r="C508" s="82"/>
      <c r="D508" s="82"/>
      <c r="E508" s="83"/>
      <c r="F508" s="8" t="s">
        <v>721</v>
      </c>
      <c r="G508" s="84">
        <v>200000</v>
      </c>
      <c r="H508" s="85"/>
      <c r="I508" s="84"/>
      <c r="J508" s="80">
        <v>200000</v>
      </c>
    </row>
    <row r="509" spans="1:10" ht="40.5" customHeight="1" x14ac:dyDescent="0.2">
      <c r="A509" s="27"/>
      <c r="B509" s="27"/>
      <c r="C509" s="27"/>
      <c r="D509" s="27"/>
      <c r="E509" s="95"/>
      <c r="F509" s="95" t="s">
        <v>618</v>
      </c>
      <c r="G509" s="96">
        <v>200000</v>
      </c>
      <c r="H509" s="97"/>
      <c r="I509" s="96"/>
      <c r="J509" s="98">
        <v>200000</v>
      </c>
    </row>
    <row r="510" spans="1:10" s="99" customFormat="1" ht="40.5" customHeight="1" x14ac:dyDescent="0.2">
      <c r="A510" s="7"/>
      <c r="B510" s="7"/>
      <c r="C510" s="7"/>
      <c r="D510" s="7"/>
      <c r="E510" s="8"/>
      <c r="F510" s="8" t="s">
        <v>15</v>
      </c>
      <c r="G510" s="39">
        <v>200000</v>
      </c>
      <c r="H510" s="40"/>
      <c r="I510" s="39"/>
      <c r="J510" s="78">
        <v>200000</v>
      </c>
    </row>
    <row r="511" spans="1:10" ht="15" x14ac:dyDescent="0.2">
      <c r="A511" s="82"/>
      <c r="B511" s="82"/>
      <c r="C511" s="82"/>
      <c r="D511" s="82"/>
      <c r="E511" s="83"/>
      <c r="F511" s="86" t="s">
        <v>115</v>
      </c>
      <c r="G511" s="84"/>
      <c r="H511" s="85"/>
      <c r="I511" s="84"/>
      <c r="J511" s="80"/>
    </row>
    <row r="512" spans="1:10" ht="30" x14ac:dyDescent="0.2">
      <c r="A512" s="7"/>
      <c r="B512" s="7"/>
      <c r="C512" s="7"/>
      <c r="D512" s="7"/>
      <c r="E512" s="8"/>
      <c r="F512" s="9" t="s">
        <v>259</v>
      </c>
      <c r="G512" s="39">
        <v>20000000</v>
      </c>
      <c r="H512" s="40">
        <v>0</v>
      </c>
      <c r="I512" s="39">
        <v>0</v>
      </c>
      <c r="J512" s="78">
        <v>17000000</v>
      </c>
    </row>
    <row r="513" spans="1:10" ht="48.75" customHeight="1" x14ac:dyDescent="0.2">
      <c r="A513" s="7"/>
      <c r="B513" s="7"/>
      <c r="C513" s="7"/>
      <c r="D513" s="7"/>
      <c r="E513" s="8"/>
      <c r="F513" s="9" t="s">
        <v>684</v>
      </c>
      <c r="G513" s="39">
        <v>8246939</v>
      </c>
      <c r="H513" s="40">
        <v>98.8</v>
      </c>
      <c r="I513" s="39">
        <v>8146939</v>
      </c>
      <c r="J513" s="78">
        <v>100000</v>
      </c>
    </row>
    <row r="514" spans="1:10" ht="15" x14ac:dyDescent="0.2">
      <c r="A514" s="7"/>
      <c r="B514" s="7"/>
      <c r="C514" s="7"/>
      <c r="D514" s="7"/>
      <c r="E514" s="8"/>
      <c r="F514" s="23" t="s">
        <v>116</v>
      </c>
      <c r="G514" s="39"/>
      <c r="H514" s="40"/>
      <c r="I514" s="39"/>
      <c r="J514" s="78"/>
    </row>
    <row r="515" spans="1:10" ht="75" x14ac:dyDescent="0.2">
      <c r="A515" s="7"/>
      <c r="B515" s="7"/>
      <c r="C515" s="7"/>
      <c r="D515" s="7"/>
      <c r="E515" s="8"/>
      <c r="F515" s="37" t="s">
        <v>619</v>
      </c>
      <c r="G515" s="39">
        <v>2363148</v>
      </c>
      <c r="H515" s="40">
        <v>0</v>
      </c>
      <c r="I515" s="39">
        <v>0</v>
      </c>
      <c r="J515" s="78">
        <f>2500000-136852</f>
        <v>2363148</v>
      </c>
    </row>
    <row r="516" spans="1:10" ht="39.75" customHeight="1" x14ac:dyDescent="0.2">
      <c r="A516" s="7"/>
      <c r="B516" s="7"/>
      <c r="C516" s="7"/>
      <c r="D516" s="7"/>
      <c r="E516" s="8"/>
      <c r="F516" s="37" t="s">
        <v>620</v>
      </c>
      <c r="G516" s="39">
        <v>4546291</v>
      </c>
      <c r="H516" s="40"/>
      <c r="I516" s="39"/>
      <c r="J516" s="78">
        <v>1779382</v>
      </c>
    </row>
    <row r="517" spans="1:10" ht="62.25" customHeight="1" x14ac:dyDescent="0.2">
      <c r="A517" s="7"/>
      <c r="B517" s="7"/>
      <c r="C517" s="7"/>
      <c r="D517" s="7"/>
      <c r="E517" s="8"/>
      <c r="F517" s="37" t="s">
        <v>621</v>
      </c>
      <c r="G517" s="39">
        <v>1871755</v>
      </c>
      <c r="H517" s="40">
        <v>19</v>
      </c>
      <c r="I517" s="39">
        <v>356109</v>
      </c>
      <c r="J517" s="78">
        <v>208614</v>
      </c>
    </row>
    <row r="518" spans="1:10" ht="62.25" customHeight="1" x14ac:dyDescent="0.2">
      <c r="A518" s="7"/>
      <c r="B518" s="7"/>
      <c r="C518" s="7"/>
      <c r="D518" s="7"/>
      <c r="E518" s="8"/>
      <c r="F518" s="8" t="s">
        <v>622</v>
      </c>
      <c r="G518" s="39">
        <v>9300000</v>
      </c>
      <c r="H518" s="40">
        <v>24.7</v>
      </c>
      <c r="I518" s="39">
        <v>2300000</v>
      </c>
      <c r="J518" s="78">
        <v>7000000</v>
      </c>
    </row>
    <row r="519" spans="1:10" ht="36" customHeight="1" x14ac:dyDescent="0.2">
      <c r="A519" s="7"/>
      <c r="B519" s="7"/>
      <c r="C519" s="7"/>
      <c r="D519" s="7"/>
      <c r="E519" s="8"/>
      <c r="F519" s="8" t="s">
        <v>16</v>
      </c>
      <c r="G519" s="39">
        <v>200000</v>
      </c>
      <c r="H519" s="40"/>
      <c r="I519" s="39"/>
      <c r="J519" s="78">
        <v>200000</v>
      </c>
    </row>
    <row r="520" spans="1:10" ht="19.5" customHeight="1" x14ac:dyDescent="0.2">
      <c r="A520" s="7"/>
      <c r="B520" s="7"/>
      <c r="C520" s="7"/>
      <c r="D520" s="7"/>
      <c r="E520" s="8"/>
      <c r="F520" s="23" t="s">
        <v>222</v>
      </c>
      <c r="G520" s="39"/>
      <c r="H520" s="40"/>
      <c r="I520" s="39"/>
      <c r="J520" s="78"/>
    </row>
    <row r="521" spans="1:10" ht="50.25" customHeight="1" x14ac:dyDescent="0.2">
      <c r="A521" s="7"/>
      <c r="B521" s="7"/>
      <c r="C521" s="7"/>
      <c r="D521" s="7"/>
      <c r="E521" s="8"/>
      <c r="F521" s="9" t="s">
        <v>623</v>
      </c>
      <c r="G521" s="39">
        <v>9557909</v>
      </c>
      <c r="H521" s="40"/>
      <c r="I521" s="39"/>
      <c r="J521" s="78">
        <f>275449+200978</f>
        <v>476427</v>
      </c>
    </row>
    <row r="522" spans="1:10" ht="50.25" customHeight="1" x14ac:dyDescent="0.2">
      <c r="A522" s="7"/>
      <c r="B522" s="7"/>
      <c r="C522" s="7"/>
      <c r="D522" s="7"/>
      <c r="E522" s="8"/>
      <c r="F522" s="8" t="s">
        <v>17</v>
      </c>
      <c r="G522" s="39">
        <v>200000</v>
      </c>
      <c r="H522" s="40"/>
      <c r="I522" s="39"/>
      <c r="J522" s="78">
        <v>200000</v>
      </c>
    </row>
    <row r="523" spans="1:10" ht="33.75" customHeight="1" x14ac:dyDescent="0.2">
      <c r="A523" s="7"/>
      <c r="B523" s="7"/>
      <c r="C523" s="7"/>
      <c r="D523" s="7"/>
      <c r="E523" s="8"/>
      <c r="F523" s="8" t="s">
        <v>722</v>
      </c>
      <c r="G523" s="39">
        <v>200000</v>
      </c>
      <c r="H523" s="40"/>
      <c r="I523" s="39"/>
      <c r="J523" s="78">
        <v>200000</v>
      </c>
    </row>
    <row r="524" spans="1:10" ht="40.5" customHeight="1" x14ac:dyDescent="0.2">
      <c r="A524" s="7"/>
      <c r="B524" s="7"/>
      <c r="C524" s="7"/>
      <c r="D524" s="7"/>
      <c r="E524" s="8"/>
      <c r="F524" s="75" t="s">
        <v>624</v>
      </c>
      <c r="G524" s="39">
        <v>13692597</v>
      </c>
      <c r="H524" s="40">
        <v>35.92</v>
      </c>
      <c r="I524" s="39">
        <v>4918266</v>
      </c>
      <c r="J524" s="78">
        <v>5600000</v>
      </c>
    </row>
    <row r="525" spans="1:10" ht="18" customHeight="1" x14ac:dyDescent="0.2">
      <c r="A525" s="7"/>
      <c r="B525" s="7"/>
      <c r="C525" s="7"/>
      <c r="D525" s="7"/>
      <c r="E525" s="8"/>
      <c r="F525" s="23" t="s">
        <v>60</v>
      </c>
      <c r="G525" s="39"/>
      <c r="H525" s="40"/>
      <c r="I525" s="39"/>
      <c r="J525" s="78"/>
    </row>
    <row r="526" spans="1:10" ht="62.25" customHeight="1" x14ac:dyDescent="0.2">
      <c r="A526" s="7"/>
      <c r="B526" s="7"/>
      <c r="C526" s="7"/>
      <c r="D526" s="7"/>
      <c r="E526" s="8"/>
      <c r="F526" s="9" t="s">
        <v>625</v>
      </c>
      <c r="G526" s="39">
        <v>512191</v>
      </c>
      <c r="H526" s="40"/>
      <c r="I526" s="39"/>
      <c r="J526" s="78">
        <v>181159</v>
      </c>
    </row>
    <row r="527" spans="1:10" ht="40.5" customHeight="1" x14ac:dyDescent="0.2">
      <c r="A527" s="7"/>
      <c r="B527" s="7"/>
      <c r="C527" s="7"/>
      <c r="D527" s="7"/>
      <c r="E527" s="8"/>
      <c r="F527" s="8" t="s">
        <v>723</v>
      </c>
      <c r="G527" s="39">
        <v>5000000</v>
      </c>
      <c r="H527" s="40"/>
      <c r="I527" s="39"/>
      <c r="J527" s="78">
        <v>5000000</v>
      </c>
    </row>
    <row r="528" spans="1:10" ht="42.75" customHeight="1" x14ac:dyDescent="0.2">
      <c r="A528" s="7"/>
      <c r="B528" s="7"/>
      <c r="C528" s="7"/>
      <c r="D528" s="7"/>
      <c r="E528" s="8"/>
      <c r="F528" s="8" t="s">
        <v>724</v>
      </c>
      <c r="G528" s="39">
        <v>500000</v>
      </c>
      <c r="H528" s="40"/>
      <c r="I528" s="39"/>
      <c r="J528" s="78">
        <v>500000</v>
      </c>
    </row>
    <row r="529" spans="1:10" ht="44.25" customHeight="1" x14ac:dyDescent="0.2">
      <c r="A529" s="7"/>
      <c r="B529" s="7"/>
      <c r="C529" s="7"/>
      <c r="D529" s="7"/>
      <c r="E529" s="8"/>
      <c r="F529" s="75" t="s">
        <v>18</v>
      </c>
      <c r="G529" s="39">
        <v>16918764</v>
      </c>
      <c r="H529" s="40">
        <v>11.5</v>
      </c>
      <c r="I529" s="39">
        <v>1946194</v>
      </c>
      <c r="J529" s="78">
        <v>14148945</v>
      </c>
    </row>
    <row r="530" spans="1:10" ht="15" x14ac:dyDescent="0.2">
      <c r="A530" s="7"/>
      <c r="B530" s="7"/>
      <c r="C530" s="7"/>
      <c r="D530" s="7"/>
      <c r="E530" s="8"/>
      <c r="F530" s="23" t="s">
        <v>111</v>
      </c>
      <c r="G530" s="39"/>
      <c r="H530" s="40"/>
      <c r="I530" s="39"/>
      <c r="J530" s="78"/>
    </row>
    <row r="531" spans="1:10" ht="45" x14ac:dyDescent="0.2">
      <c r="A531" s="7"/>
      <c r="B531" s="7"/>
      <c r="C531" s="7"/>
      <c r="D531" s="7"/>
      <c r="E531" s="8"/>
      <c r="F531" s="9" t="s">
        <v>725</v>
      </c>
      <c r="G531" s="39">
        <v>22816792</v>
      </c>
      <c r="H531" s="40">
        <v>0</v>
      </c>
      <c r="I531" s="39">
        <v>0</v>
      </c>
      <c r="J531" s="78">
        <f>7000000+7816792</f>
        <v>14816792</v>
      </c>
    </row>
    <row r="532" spans="1:10" ht="30" x14ac:dyDescent="0.2">
      <c r="A532" s="7"/>
      <c r="B532" s="7"/>
      <c r="C532" s="7"/>
      <c r="D532" s="7"/>
      <c r="E532" s="8"/>
      <c r="F532" s="9" t="s">
        <v>626</v>
      </c>
      <c r="G532" s="39">
        <v>1000000</v>
      </c>
      <c r="H532" s="40">
        <v>0</v>
      </c>
      <c r="I532" s="39">
        <v>0</v>
      </c>
      <c r="J532" s="78">
        <v>1000000</v>
      </c>
    </row>
    <row r="533" spans="1:10" ht="45" x14ac:dyDescent="0.2">
      <c r="A533" s="7"/>
      <c r="B533" s="7"/>
      <c r="C533" s="7"/>
      <c r="D533" s="7"/>
      <c r="E533" s="8"/>
      <c r="F533" s="9" t="s">
        <v>627</v>
      </c>
      <c r="G533" s="39">
        <v>7500000</v>
      </c>
      <c r="H533" s="40">
        <v>73.3</v>
      </c>
      <c r="I533" s="39">
        <v>5500000</v>
      </c>
      <c r="J533" s="78">
        <f>7500000-5500000</f>
        <v>2000000</v>
      </c>
    </row>
    <row r="534" spans="1:10" ht="87.75" customHeight="1" x14ac:dyDescent="0.2">
      <c r="A534" s="7"/>
      <c r="B534" s="7"/>
      <c r="C534" s="7"/>
      <c r="D534" s="7"/>
      <c r="E534" s="8"/>
      <c r="F534" s="37" t="s">
        <v>628</v>
      </c>
      <c r="G534" s="39">
        <v>15000000</v>
      </c>
      <c r="H534" s="40">
        <v>0</v>
      </c>
      <c r="I534" s="39">
        <v>0</v>
      </c>
      <c r="J534" s="78">
        <f>3045847-4938+2059091</f>
        <v>5100000</v>
      </c>
    </row>
    <row r="535" spans="1:10" ht="40.5" customHeight="1" x14ac:dyDescent="0.2">
      <c r="A535" s="7"/>
      <c r="B535" s="7"/>
      <c r="C535" s="7"/>
      <c r="D535" s="7"/>
      <c r="E535" s="8"/>
      <c r="F535" s="37" t="s">
        <v>629</v>
      </c>
      <c r="G535" s="39">
        <v>9781422</v>
      </c>
      <c r="H535" s="40">
        <v>2</v>
      </c>
      <c r="I535" s="39">
        <v>200000</v>
      </c>
      <c r="J535" s="78">
        <f>3500000+1073475</f>
        <v>4573475</v>
      </c>
    </row>
    <row r="536" spans="1:10" ht="72" customHeight="1" x14ac:dyDescent="0.2">
      <c r="A536" s="7"/>
      <c r="B536" s="7"/>
      <c r="C536" s="7"/>
      <c r="D536" s="7"/>
      <c r="E536" s="8"/>
      <c r="F536" s="37" t="s">
        <v>61</v>
      </c>
      <c r="G536" s="39">
        <v>11130968</v>
      </c>
      <c r="H536" s="40">
        <v>0</v>
      </c>
      <c r="I536" s="39">
        <v>0</v>
      </c>
      <c r="J536" s="78">
        <f>3500000+3966412</f>
        <v>7466412</v>
      </c>
    </row>
    <row r="537" spans="1:10" ht="35.25" customHeight="1" x14ac:dyDescent="0.2">
      <c r="A537" s="7"/>
      <c r="B537" s="7"/>
      <c r="C537" s="7"/>
      <c r="D537" s="7"/>
      <c r="E537" s="8"/>
      <c r="F537" s="8" t="s">
        <v>726</v>
      </c>
      <c r="G537" s="39">
        <v>8433000</v>
      </c>
      <c r="H537" s="40"/>
      <c r="I537" s="39"/>
      <c r="J537" s="78">
        <v>8433000</v>
      </c>
    </row>
    <row r="538" spans="1:10" ht="42.75" customHeight="1" x14ac:dyDescent="0.2">
      <c r="A538" s="7"/>
      <c r="B538" s="7"/>
      <c r="C538" s="7"/>
      <c r="D538" s="7"/>
      <c r="E538" s="8"/>
      <c r="F538" s="75" t="s">
        <v>156</v>
      </c>
      <c r="G538" s="39">
        <v>200000</v>
      </c>
      <c r="H538" s="40"/>
      <c r="I538" s="39"/>
      <c r="J538" s="78">
        <v>200000</v>
      </c>
    </row>
    <row r="539" spans="1:10" ht="23.25" customHeight="1" x14ac:dyDescent="0.2">
      <c r="A539" s="7"/>
      <c r="B539" s="7"/>
      <c r="C539" s="7"/>
      <c r="D539" s="7"/>
      <c r="E539" s="8"/>
      <c r="F539" s="23" t="s">
        <v>62</v>
      </c>
      <c r="G539" s="39"/>
      <c r="H539" s="40"/>
      <c r="I539" s="39"/>
      <c r="J539" s="78"/>
    </row>
    <row r="540" spans="1:10" ht="53.25" customHeight="1" x14ac:dyDescent="0.2">
      <c r="A540" s="7"/>
      <c r="B540" s="7"/>
      <c r="C540" s="7"/>
      <c r="D540" s="7"/>
      <c r="E540" s="8"/>
      <c r="F540" s="9" t="s">
        <v>630</v>
      </c>
      <c r="G540" s="39">
        <v>12825501</v>
      </c>
      <c r="H540" s="40">
        <v>13.2</v>
      </c>
      <c r="I540" s="39">
        <v>1691374</v>
      </c>
      <c r="J540" s="78">
        <v>678410</v>
      </c>
    </row>
    <row r="541" spans="1:10" ht="15" x14ac:dyDescent="0.2">
      <c r="A541" s="7"/>
      <c r="B541" s="7"/>
      <c r="C541" s="7"/>
      <c r="D541" s="7"/>
      <c r="E541" s="8"/>
      <c r="F541" s="23" t="s">
        <v>117</v>
      </c>
      <c r="G541" s="39"/>
      <c r="H541" s="40"/>
      <c r="I541" s="39"/>
      <c r="J541" s="78"/>
    </row>
    <row r="542" spans="1:10" ht="45" x14ac:dyDescent="0.2">
      <c r="A542" s="7"/>
      <c r="B542" s="7"/>
      <c r="C542" s="7"/>
      <c r="D542" s="7"/>
      <c r="E542" s="8"/>
      <c r="F542" s="37" t="s">
        <v>631</v>
      </c>
      <c r="G542" s="39">
        <v>8016007</v>
      </c>
      <c r="H542" s="40">
        <v>0</v>
      </c>
      <c r="I542" s="39">
        <v>0</v>
      </c>
      <c r="J542" s="78">
        <f>2000000+4041000</f>
        <v>6041000</v>
      </c>
    </row>
    <row r="543" spans="1:10" ht="72.75" x14ac:dyDescent="0.2">
      <c r="A543" s="7"/>
      <c r="B543" s="7"/>
      <c r="C543" s="7"/>
      <c r="D543" s="7"/>
      <c r="E543" s="8"/>
      <c r="F543" s="37" t="s">
        <v>698</v>
      </c>
      <c r="G543" s="39">
        <v>8539720</v>
      </c>
      <c r="H543" s="40"/>
      <c r="I543" s="39"/>
      <c r="J543" s="78">
        <v>1590977</v>
      </c>
    </row>
    <row r="544" spans="1:10" ht="33" customHeight="1" x14ac:dyDescent="0.2">
      <c r="A544" s="7"/>
      <c r="B544" s="7"/>
      <c r="C544" s="7"/>
      <c r="D544" s="7"/>
      <c r="E544" s="8"/>
      <c r="F544" s="37" t="s">
        <v>19</v>
      </c>
      <c r="G544" s="39">
        <v>200000</v>
      </c>
      <c r="H544" s="40"/>
      <c r="I544" s="39"/>
      <c r="J544" s="78">
        <v>200000</v>
      </c>
    </row>
    <row r="545" spans="1:10" ht="15" x14ac:dyDescent="0.2">
      <c r="A545" s="7"/>
      <c r="B545" s="7"/>
      <c r="C545" s="7"/>
      <c r="D545" s="7"/>
      <c r="E545" s="8"/>
      <c r="F545" s="50" t="s">
        <v>123</v>
      </c>
      <c r="G545" s="39"/>
      <c r="H545" s="40"/>
      <c r="I545" s="39"/>
      <c r="J545" s="78"/>
    </row>
    <row r="546" spans="1:10" ht="30" x14ac:dyDescent="0.2">
      <c r="A546" s="7"/>
      <c r="B546" s="7"/>
      <c r="C546" s="7"/>
      <c r="D546" s="7"/>
      <c r="E546" s="8"/>
      <c r="F546" s="9" t="s">
        <v>632</v>
      </c>
      <c r="G546" s="39">
        <v>7130179</v>
      </c>
      <c r="H546" s="40">
        <v>12.4</v>
      </c>
      <c r="I546" s="39">
        <v>882031</v>
      </c>
      <c r="J546" s="78">
        <f>1000000+2400000</f>
        <v>3400000</v>
      </c>
    </row>
    <row r="547" spans="1:10" ht="15" x14ac:dyDescent="0.2">
      <c r="A547" s="7"/>
      <c r="B547" s="7"/>
      <c r="C547" s="7"/>
      <c r="D547" s="7"/>
      <c r="E547" s="8"/>
      <c r="F547" s="50" t="s">
        <v>131</v>
      </c>
      <c r="G547" s="39"/>
      <c r="H547" s="40"/>
      <c r="I547" s="39"/>
      <c r="J547" s="78"/>
    </row>
    <row r="548" spans="1:10" ht="75" x14ac:dyDescent="0.2">
      <c r="A548" s="7"/>
      <c r="B548" s="7"/>
      <c r="C548" s="7"/>
      <c r="D548" s="7"/>
      <c r="E548" s="8"/>
      <c r="F548" s="37" t="s">
        <v>633</v>
      </c>
      <c r="G548" s="39">
        <v>18444500</v>
      </c>
      <c r="H548" s="40">
        <v>45.8</v>
      </c>
      <c r="I548" s="39">
        <v>8444500</v>
      </c>
      <c r="J548" s="78">
        <f>8000000+2000000</f>
        <v>10000000</v>
      </c>
    </row>
    <row r="549" spans="1:10" ht="54" customHeight="1" x14ac:dyDescent="0.2">
      <c r="A549" s="7"/>
      <c r="B549" s="7"/>
      <c r="C549" s="7"/>
      <c r="D549" s="7"/>
      <c r="E549" s="8"/>
      <c r="F549" s="37" t="s">
        <v>634</v>
      </c>
      <c r="G549" s="39">
        <v>14204790</v>
      </c>
      <c r="H549" s="40">
        <v>13.1</v>
      </c>
      <c r="I549" s="39">
        <v>1866034</v>
      </c>
      <c r="J549" s="78">
        <v>1000000</v>
      </c>
    </row>
    <row r="550" spans="1:10" ht="25.5" customHeight="1" x14ac:dyDescent="0.2">
      <c r="A550" s="7"/>
      <c r="B550" s="7"/>
      <c r="C550" s="7"/>
      <c r="D550" s="7"/>
      <c r="E550" s="8"/>
      <c r="F550" s="37" t="s">
        <v>20</v>
      </c>
      <c r="G550" s="39">
        <v>200000</v>
      </c>
      <c r="H550" s="40"/>
      <c r="I550" s="39"/>
      <c r="J550" s="78">
        <v>200000</v>
      </c>
    </row>
    <row r="551" spans="1:10" ht="18.75" customHeight="1" x14ac:dyDescent="0.2">
      <c r="A551" s="7"/>
      <c r="B551" s="7"/>
      <c r="C551" s="7"/>
      <c r="D551" s="7"/>
      <c r="E551" s="8"/>
      <c r="F551" s="50" t="s">
        <v>132</v>
      </c>
      <c r="G551" s="39"/>
      <c r="H551" s="40"/>
      <c r="I551" s="39"/>
      <c r="J551" s="78"/>
    </row>
    <row r="552" spans="1:10" ht="34.5" customHeight="1" x14ac:dyDescent="0.2">
      <c r="A552" s="7"/>
      <c r="B552" s="7"/>
      <c r="C552" s="7"/>
      <c r="D552" s="7"/>
      <c r="E552" s="8"/>
      <c r="F552" s="37" t="s">
        <v>635</v>
      </c>
      <c r="G552" s="39">
        <v>42768533</v>
      </c>
      <c r="H552" s="40">
        <v>57.9</v>
      </c>
      <c r="I552" s="39">
        <v>24768533</v>
      </c>
      <c r="J552" s="78">
        <v>18000000</v>
      </c>
    </row>
    <row r="553" spans="1:10" ht="37.5" customHeight="1" x14ac:dyDescent="0.2">
      <c r="A553" s="7"/>
      <c r="B553" s="7"/>
      <c r="C553" s="7"/>
      <c r="D553" s="7"/>
      <c r="E553" s="8"/>
      <c r="F553" s="37" t="s">
        <v>21</v>
      </c>
      <c r="G553" s="39">
        <v>5000000</v>
      </c>
      <c r="H553" s="40"/>
      <c r="I553" s="39"/>
      <c r="J553" s="78">
        <v>5000000</v>
      </c>
    </row>
    <row r="554" spans="1:10" ht="20.25" customHeight="1" x14ac:dyDescent="0.2">
      <c r="A554" s="7"/>
      <c r="B554" s="7"/>
      <c r="C554" s="7"/>
      <c r="D554" s="7"/>
      <c r="E554" s="8"/>
      <c r="F554" s="22" t="s">
        <v>685</v>
      </c>
      <c r="G554" s="39"/>
      <c r="H554" s="40"/>
      <c r="I554" s="39"/>
      <c r="J554" s="78"/>
    </row>
    <row r="555" spans="1:10" ht="49.5" customHeight="1" x14ac:dyDescent="0.2">
      <c r="A555" s="7"/>
      <c r="B555" s="7"/>
      <c r="C555" s="7"/>
      <c r="D555" s="7"/>
      <c r="E555" s="8"/>
      <c r="F555" s="9" t="s">
        <v>636</v>
      </c>
      <c r="G555" s="39">
        <v>23450000</v>
      </c>
      <c r="H555" s="40">
        <v>97.7</v>
      </c>
      <c r="I555" s="39">
        <v>22900000</v>
      </c>
      <c r="J555" s="78">
        <v>550000</v>
      </c>
    </row>
    <row r="556" spans="1:10" ht="46.5" customHeight="1" x14ac:dyDescent="0.2">
      <c r="A556" s="7"/>
      <c r="B556" s="7"/>
      <c r="C556" s="7"/>
      <c r="D556" s="7"/>
      <c r="E556" s="8"/>
      <c r="F556" s="9" t="s">
        <v>699</v>
      </c>
      <c r="G556" s="39">
        <v>5000000</v>
      </c>
      <c r="H556" s="40"/>
      <c r="I556" s="39"/>
      <c r="J556" s="78">
        <v>5000000</v>
      </c>
    </row>
    <row r="557" spans="1:10" ht="15" x14ac:dyDescent="0.2">
      <c r="A557" s="7"/>
      <c r="B557" s="7"/>
      <c r="C557" s="7"/>
      <c r="D557" s="7"/>
      <c r="E557" s="8"/>
      <c r="F557" s="23" t="s">
        <v>63</v>
      </c>
      <c r="G557" s="39"/>
      <c r="H557" s="40"/>
      <c r="I557" s="39"/>
      <c r="J557" s="78"/>
    </row>
    <row r="558" spans="1:10" ht="38.25" customHeight="1" x14ac:dyDescent="0.2">
      <c r="A558" s="7"/>
      <c r="B558" s="7"/>
      <c r="C558" s="7"/>
      <c r="D558" s="7"/>
      <c r="E558" s="8"/>
      <c r="F558" s="9" t="s">
        <v>64</v>
      </c>
      <c r="G558" s="39">
        <v>3185699</v>
      </c>
      <c r="H558" s="40"/>
      <c r="I558" s="39"/>
      <c r="J558" s="78">
        <v>55189</v>
      </c>
    </row>
    <row r="559" spans="1:10" ht="18.75" customHeight="1" x14ac:dyDescent="0.2">
      <c r="A559" s="7"/>
      <c r="B559" s="7"/>
      <c r="C559" s="7"/>
      <c r="D559" s="7"/>
      <c r="E559" s="8"/>
      <c r="F559" s="9" t="s">
        <v>164</v>
      </c>
      <c r="G559" s="39"/>
      <c r="H559" s="40"/>
      <c r="I559" s="39"/>
      <c r="J559" s="78">
        <v>55189</v>
      </c>
    </row>
    <row r="560" spans="1:10" ht="39.75" customHeight="1" x14ac:dyDescent="0.2">
      <c r="A560" s="7"/>
      <c r="B560" s="7"/>
      <c r="C560" s="7"/>
      <c r="D560" s="7"/>
      <c r="E560" s="8"/>
      <c r="F560" s="9" t="s">
        <v>637</v>
      </c>
      <c r="G560" s="39">
        <v>200000</v>
      </c>
      <c r="H560" s="40"/>
      <c r="I560" s="39"/>
      <c r="J560" s="78">
        <v>200000</v>
      </c>
    </row>
    <row r="561" spans="1:10" ht="15" x14ac:dyDescent="0.2">
      <c r="A561" s="7"/>
      <c r="B561" s="7"/>
      <c r="C561" s="7"/>
      <c r="D561" s="7"/>
      <c r="E561" s="8"/>
      <c r="F561" s="23" t="s">
        <v>133</v>
      </c>
      <c r="G561" s="39"/>
      <c r="H561" s="40"/>
      <c r="I561" s="39"/>
      <c r="J561" s="78"/>
    </row>
    <row r="562" spans="1:10" ht="50.25" customHeight="1" x14ac:dyDescent="0.2">
      <c r="A562" s="7"/>
      <c r="B562" s="7"/>
      <c r="C562" s="7"/>
      <c r="D562" s="7"/>
      <c r="E562" s="8"/>
      <c r="F562" s="9" t="s">
        <v>134</v>
      </c>
      <c r="G562" s="39">
        <v>18912924</v>
      </c>
      <c r="H562" s="40">
        <v>21.1</v>
      </c>
      <c r="I562" s="39">
        <v>4000000</v>
      </c>
      <c r="J562" s="78">
        <f>6000000+7000000</f>
        <v>13000000</v>
      </c>
    </row>
    <row r="563" spans="1:10" ht="15" x14ac:dyDescent="0.2">
      <c r="A563" s="7"/>
      <c r="B563" s="7"/>
      <c r="C563" s="7"/>
      <c r="D563" s="7"/>
      <c r="E563" s="8"/>
      <c r="F563" s="23" t="s">
        <v>135</v>
      </c>
      <c r="G563" s="39"/>
      <c r="H563" s="40"/>
      <c r="I563" s="39"/>
      <c r="J563" s="78"/>
    </row>
    <row r="564" spans="1:10" ht="30" x14ac:dyDescent="0.2">
      <c r="A564" s="7"/>
      <c r="B564" s="7"/>
      <c r="C564" s="7"/>
      <c r="D564" s="7"/>
      <c r="E564" s="8"/>
      <c r="F564" s="9" t="s">
        <v>638</v>
      </c>
      <c r="G564" s="39">
        <v>7696568</v>
      </c>
      <c r="H564" s="40">
        <v>15.5</v>
      </c>
      <c r="I564" s="39">
        <v>1196568</v>
      </c>
      <c r="J564" s="78">
        <f>5000000+1500000</f>
        <v>6500000</v>
      </c>
    </row>
    <row r="565" spans="1:10" ht="44.25" customHeight="1" x14ac:dyDescent="0.2">
      <c r="A565" s="7"/>
      <c r="B565" s="7"/>
      <c r="C565" s="7"/>
      <c r="D565" s="7"/>
      <c r="E565" s="8"/>
      <c r="F565" s="9" t="s">
        <v>639</v>
      </c>
      <c r="G565" s="39">
        <v>2501749</v>
      </c>
      <c r="H565" s="40">
        <v>17.2</v>
      </c>
      <c r="I565" s="39">
        <v>430885</v>
      </c>
      <c r="J565" s="78">
        <f>36760-5538</f>
        <v>31222</v>
      </c>
    </row>
    <row r="566" spans="1:10" ht="44.25" customHeight="1" x14ac:dyDescent="0.2">
      <c r="A566" s="7"/>
      <c r="B566" s="7"/>
      <c r="C566" s="7"/>
      <c r="D566" s="7"/>
      <c r="E566" s="8"/>
      <c r="F566" s="8" t="s">
        <v>727</v>
      </c>
      <c r="G566" s="39">
        <v>6238704</v>
      </c>
      <c r="H566" s="40">
        <v>96.8</v>
      </c>
      <c r="I566" s="39">
        <v>6038704</v>
      </c>
      <c r="J566" s="78">
        <v>200000</v>
      </c>
    </row>
    <row r="567" spans="1:10" ht="44.25" customHeight="1" x14ac:dyDescent="0.2">
      <c r="A567" s="7"/>
      <c r="B567" s="7"/>
      <c r="C567" s="7"/>
      <c r="D567" s="7"/>
      <c r="E567" s="8"/>
      <c r="F567" s="8" t="s">
        <v>22</v>
      </c>
      <c r="G567" s="39">
        <v>200000</v>
      </c>
      <c r="H567" s="40"/>
      <c r="I567" s="39"/>
      <c r="J567" s="78">
        <v>200000</v>
      </c>
    </row>
    <row r="568" spans="1:10" ht="44.25" customHeight="1" x14ac:dyDescent="0.2">
      <c r="A568" s="7"/>
      <c r="B568" s="7"/>
      <c r="C568" s="7"/>
      <c r="D568" s="7"/>
      <c r="E568" s="8"/>
      <c r="F568" s="8" t="s">
        <v>640</v>
      </c>
      <c r="G568" s="39">
        <v>200000</v>
      </c>
      <c r="H568" s="40"/>
      <c r="I568" s="39"/>
      <c r="J568" s="78">
        <v>200000</v>
      </c>
    </row>
    <row r="569" spans="1:10" ht="15" x14ac:dyDescent="0.2">
      <c r="A569" s="7"/>
      <c r="B569" s="7"/>
      <c r="C569" s="7"/>
      <c r="D569" s="7"/>
      <c r="E569" s="8"/>
      <c r="F569" s="50" t="s">
        <v>136</v>
      </c>
      <c r="G569" s="39"/>
      <c r="H569" s="40"/>
      <c r="I569" s="39"/>
      <c r="J569" s="78"/>
    </row>
    <row r="570" spans="1:10" ht="33" customHeight="1" x14ac:dyDescent="0.2">
      <c r="A570" s="7"/>
      <c r="B570" s="7"/>
      <c r="C570" s="7"/>
      <c r="D570" s="7"/>
      <c r="E570" s="8"/>
      <c r="F570" s="9" t="s">
        <v>700</v>
      </c>
      <c r="G570" s="39">
        <v>5935940</v>
      </c>
      <c r="H570" s="40">
        <v>0</v>
      </c>
      <c r="I570" s="39">
        <v>0</v>
      </c>
      <c r="J570" s="78">
        <v>3900000</v>
      </c>
    </row>
    <row r="571" spans="1:10" ht="51" customHeight="1" x14ac:dyDescent="0.2">
      <c r="A571" s="7"/>
      <c r="B571" s="7"/>
      <c r="C571" s="7"/>
      <c r="D571" s="7"/>
      <c r="E571" s="8"/>
      <c r="F571" s="9" t="s">
        <v>728</v>
      </c>
      <c r="G571" s="39">
        <v>8229715</v>
      </c>
      <c r="H571" s="40">
        <v>24.4</v>
      </c>
      <c r="I571" s="39">
        <v>2009544</v>
      </c>
      <c r="J571" s="78">
        <v>500000</v>
      </c>
    </row>
    <row r="572" spans="1:10" ht="66" customHeight="1" x14ac:dyDescent="0.2">
      <c r="A572" s="7"/>
      <c r="B572" s="7"/>
      <c r="C572" s="7"/>
      <c r="D572" s="7"/>
      <c r="E572" s="8"/>
      <c r="F572" s="9" t="s">
        <v>641</v>
      </c>
      <c r="G572" s="39">
        <v>2149086</v>
      </c>
      <c r="H572" s="40">
        <v>11.2</v>
      </c>
      <c r="I572" s="39">
        <v>241189</v>
      </c>
      <c r="J572" s="78">
        <v>78162</v>
      </c>
    </row>
    <row r="573" spans="1:10" ht="52.5" customHeight="1" x14ac:dyDescent="0.2">
      <c r="A573" s="7"/>
      <c r="B573" s="7"/>
      <c r="C573" s="7"/>
      <c r="D573" s="7"/>
      <c r="E573" s="8"/>
      <c r="F573" s="9" t="s">
        <v>65</v>
      </c>
      <c r="G573" s="39">
        <v>12823582</v>
      </c>
      <c r="H573" s="40">
        <v>4.2</v>
      </c>
      <c r="I573" s="39">
        <v>541666</v>
      </c>
      <c r="J573" s="78">
        <f>1226739-3549</f>
        <v>1223190</v>
      </c>
    </row>
    <row r="574" spans="1:10" ht="52.5" customHeight="1" x14ac:dyDescent="0.2">
      <c r="A574" s="7"/>
      <c r="B574" s="7"/>
      <c r="C574" s="7"/>
      <c r="D574" s="7"/>
      <c r="E574" s="8"/>
      <c r="F574" s="9" t="s">
        <v>686</v>
      </c>
      <c r="G574" s="39">
        <v>14152093</v>
      </c>
      <c r="H574" s="40">
        <v>4.7</v>
      </c>
      <c r="I574" s="39">
        <v>667440</v>
      </c>
      <c r="J574" s="78">
        <f>708985-14911</f>
        <v>694074</v>
      </c>
    </row>
    <row r="575" spans="1:10" ht="34.5" customHeight="1" x14ac:dyDescent="0.2">
      <c r="A575" s="7"/>
      <c r="B575" s="7"/>
      <c r="C575" s="7"/>
      <c r="D575" s="7"/>
      <c r="E575" s="8"/>
      <c r="F575" s="9" t="s">
        <v>642</v>
      </c>
      <c r="G575" s="39">
        <v>200000</v>
      </c>
      <c r="H575" s="40"/>
      <c r="I575" s="39"/>
      <c r="J575" s="78">
        <v>200000</v>
      </c>
    </row>
    <row r="576" spans="1:10" ht="15" x14ac:dyDescent="0.2">
      <c r="A576" s="7"/>
      <c r="B576" s="7"/>
      <c r="C576" s="7"/>
      <c r="D576" s="7"/>
      <c r="E576" s="8"/>
      <c r="F576" s="50" t="s">
        <v>540</v>
      </c>
      <c r="G576" s="39"/>
      <c r="H576" s="40"/>
      <c r="I576" s="39"/>
      <c r="J576" s="78"/>
    </row>
    <row r="577" spans="1:10" ht="30" x14ac:dyDescent="0.2">
      <c r="A577" s="7"/>
      <c r="B577" s="7"/>
      <c r="C577" s="7"/>
      <c r="D577" s="7"/>
      <c r="E577" s="8"/>
      <c r="F577" s="9" t="s">
        <v>643</v>
      </c>
      <c r="G577" s="39">
        <v>5967747</v>
      </c>
      <c r="H577" s="40">
        <v>0</v>
      </c>
      <c r="I577" s="39">
        <v>0</v>
      </c>
      <c r="J577" s="78">
        <f>3000000+1681552</f>
        <v>4681552</v>
      </c>
    </row>
    <row r="578" spans="1:10" ht="45" hidden="1" x14ac:dyDescent="0.2">
      <c r="A578" s="7"/>
      <c r="B578" s="7"/>
      <c r="C578" s="7"/>
      <c r="D578" s="7"/>
      <c r="E578" s="8"/>
      <c r="F578" s="9" t="s">
        <v>140</v>
      </c>
      <c r="G578" s="39">
        <v>1000000</v>
      </c>
      <c r="H578" s="40">
        <v>100</v>
      </c>
      <c r="I578" s="39">
        <v>1000000</v>
      </c>
      <c r="J578" s="78">
        <f>1000000-1000000</f>
        <v>0</v>
      </c>
    </row>
    <row r="579" spans="1:10" ht="60" hidden="1" x14ac:dyDescent="0.2">
      <c r="A579" s="7"/>
      <c r="B579" s="7"/>
      <c r="C579" s="7"/>
      <c r="D579" s="7"/>
      <c r="E579" s="8"/>
      <c r="F579" s="9" t="s">
        <v>141</v>
      </c>
      <c r="G579" s="39">
        <v>1000000</v>
      </c>
      <c r="H579" s="40">
        <v>100</v>
      </c>
      <c r="I579" s="39">
        <v>1000000</v>
      </c>
      <c r="J579" s="78">
        <f>1000000-1000000</f>
        <v>0</v>
      </c>
    </row>
    <row r="580" spans="1:10" ht="45" hidden="1" x14ac:dyDescent="0.2">
      <c r="A580" s="7"/>
      <c r="B580" s="7"/>
      <c r="C580" s="7"/>
      <c r="D580" s="7"/>
      <c r="E580" s="8"/>
      <c r="F580" s="9" t="s">
        <v>527</v>
      </c>
      <c r="G580" s="39">
        <v>1000000</v>
      </c>
      <c r="H580" s="40">
        <v>0</v>
      </c>
      <c r="I580" s="39">
        <v>0</v>
      </c>
      <c r="J580" s="78"/>
    </row>
    <row r="581" spans="1:10" ht="15" x14ac:dyDescent="0.2">
      <c r="A581" s="7"/>
      <c r="B581" s="7"/>
      <c r="C581" s="7"/>
      <c r="D581" s="7"/>
      <c r="E581" s="8"/>
      <c r="F581" s="9" t="s">
        <v>644</v>
      </c>
      <c r="G581" s="39">
        <v>6500000</v>
      </c>
      <c r="H581" s="40"/>
      <c r="I581" s="39"/>
      <c r="J581" s="78">
        <f>500000+6000000</f>
        <v>6500000</v>
      </c>
    </row>
    <row r="582" spans="1:10" ht="51" customHeight="1" x14ac:dyDescent="0.2">
      <c r="A582" s="7"/>
      <c r="B582" s="7"/>
      <c r="C582" s="7"/>
      <c r="D582" s="7"/>
      <c r="E582" s="8"/>
      <c r="F582" s="8" t="s">
        <v>701</v>
      </c>
      <c r="G582" s="39">
        <v>6339808</v>
      </c>
      <c r="H582" s="40">
        <v>13.246584123683242</v>
      </c>
      <c r="I582" s="39">
        <v>839808</v>
      </c>
      <c r="J582" s="78">
        <v>5500000</v>
      </c>
    </row>
    <row r="583" spans="1:10" ht="45" x14ac:dyDescent="0.2">
      <c r="A583" s="7"/>
      <c r="B583" s="7"/>
      <c r="C583" s="7"/>
      <c r="D583" s="7"/>
      <c r="E583" s="8"/>
      <c r="F583" s="75" t="s">
        <v>645</v>
      </c>
      <c r="G583" s="39">
        <v>2000000</v>
      </c>
      <c r="H583" s="40">
        <v>0</v>
      </c>
      <c r="I583" s="39">
        <v>0</v>
      </c>
      <c r="J583" s="78">
        <v>2000000</v>
      </c>
    </row>
    <row r="584" spans="1:10" ht="45" x14ac:dyDescent="0.2">
      <c r="A584" s="7" t="s">
        <v>144</v>
      </c>
      <c r="B584" s="7" t="s">
        <v>142</v>
      </c>
      <c r="C584" s="7"/>
      <c r="D584" s="7" t="s">
        <v>143</v>
      </c>
      <c r="E584" s="8" t="s">
        <v>145</v>
      </c>
      <c r="F584" s="9" t="s">
        <v>469</v>
      </c>
      <c r="G584" s="39"/>
      <c r="H584" s="40"/>
      <c r="I584" s="39"/>
      <c r="J584" s="78">
        <f>89800000-2623378-54345+19662550</f>
        <v>106784827</v>
      </c>
    </row>
    <row r="585" spans="1:10" ht="15" x14ac:dyDescent="0.2">
      <c r="A585" s="7"/>
      <c r="B585" s="7"/>
      <c r="C585" s="7"/>
      <c r="D585" s="7"/>
      <c r="E585" s="8"/>
      <c r="F585" s="9" t="s">
        <v>164</v>
      </c>
      <c r="G585" s="39"/>
      <c r="H585" s="40"/>
      <c r="I585" s="39"/>
      <c r="J585" s="78">
        <v>378883</v>
      </c>
    </row>
    <row r="586" spans="1:10" ht="41.25" customHeight="1" x14ac:dyDescent="0.2">
      <c r="A586" s="7" t="s">
        <v>66</v>
      </c>
      <c r="B586" s="7" t="s">
        <v>67</v>
      </c>
      <c r="C586" s="7"/>
      <c r="D586" s="7"/>
      <c r="E586" s="8" t="s">
        <v>68</v>
      </c>
      <c r="F586" s="9" t="s">
        <v>469</v>
      </c>
      <c r="G586" s="39"/>
      <c r="H586" s="40"/>
      <c r="I586" s="39"/>
      <c r="J586" s="78">
        <f>113834+19462500</f>
        <v>19576334</v>
      </c>
    </row>
    <row r="587" spans="1:10" ht="30" x14ac:dyDescent="0.2">
      <c r="A587" s="7" t="s">
        <v>147</v>
      </c>
      <c r="B587" s="7" t="s">
        <v>146</v>
      </c>
      <c r="C587" s="7"/>
      <c r="D587" s="7" t="s">
        <v>456</v>
      </c>
      <c r="E587" s="8" t="s">
        <v>260</v>
      </c>
      <c r="F587" s="9"/>
      <c r="G587" s="39"/>
      <c r="H587" s="40"/>
      <c r="I587" s="39"/>
      <c r="J587" s="78">
        <f>J589+J591+J592+J593</f>
        <v>9465013</v>
      </c>
    </row>
    <row r="588" spans="1:10" ht="15" x14ac:dyDescent="0.2">
      <c r="A588" s="7"/>
      <c r="B588" s="7"/>
      <c r="C588" s="7"/>
      <c r="D588" s="7"/>
      <c r="E588" s="8" t="s">
        <v>421</v>
      </c>
      <c r="F588" s="9"/>
      <c r="G588" s="39"/>
      <c r="H588" s="40"/>
      <c r="I588" s="39"/>
      <c r="J588" s="78"/>
    </row>
    <row r="589" spans="1:10" ht="15" x14ac:dyDescent="0.2">
      <c r="A589" s="7"/>
      <c r="B589" s="7"/>
      <c r="C589" s="7"/>
      <c r="D589" s="7"/>
      <c r="E589" s="8"/>
      <c r="F589" s="9" t="s">
        <v>469</v>
      </c>
      <c r="G589" s="39"/>
      <c r="H589" s="40"/>
      <c r="I589" s="39"/>
      <c r="J589" s="78">
        <f>5993500+1329412+263995-3901287</f>
        <v>3685620</v>
      </c>
    </row>
    <row r="590" spans="1:10" ht="15" x14ac:dyDescent="0.2">
      <c r="A590" s="7"/>
      <c r="B590" s="7"/>
      <c r="C590" s="7"/>
      <c r="D590" s="7"/>
      <c r="E590" s="8"/>
      <c r="F590" s="9" t="s">
        <v>164</v>
      </c>
      <c r="G590" s="39"/>
      <c r="H590" s="40"/>
      <c r="I590" s="39"/>
      <c r="J590" s="78">
        <v>102127</v>
      </c>
    </row>
    <row r="591" spans="1:10" ht="30" x14ac:dyDescent="0.2">
      <c r="A591" s="7"/>
      <c r="B591" s="7"/>
      <c r="C591" s="7"/>
      <c r="D591" s="7"/>
      <c r="E591" s="8"/>
      <c r="F591" s="9" t="s">
        <v>646</v>
      </c>
      <c r="G591" s="39">
        <v>7456300</v>
      </c>
      <c r="H591" s="40">
        <v>14.2</v>
      </c>
      <c r="I591" s="39">
        <v>1060000</v>
      </c>
      <c r="J591" s="78">
        <f>5246300</f>
        <v>5246300</v>
      </c>
    </row>
    <row r="592" spans="1:10" ht="55.5" customHeight="1" x14ac:dyDescent="0.2">
      <c r="A592" s="7"/>
      <c r="B592" s="7"/>
      <c r="C592" s="7"/>
      <c r="D592" s="7"/>
      <c r="E592" s="8"/>
      <c r="F592" s="9" t="s">
        <v>647</v>
      </c>
      <c r="G592" s="39">
        <v>25000000</v>
      </c>
      <c r="H592" s="40">
        <v>98.9</v>
      </c>
      <c r="I592" s="39">
        <v>24718390</v>
      </c>
      <c r="J592" s="78">
        <v>281610</v>
      </c>
    </row>
    <row r="593" spans="1:11" ht="33.75" customHeight="1" x14ac:dyDescent="0.2">
      <c r="A593" s="7"/>
      <c r="B593" s="7"/>
      <c r="C593" s="7"/>
      <c r="D593" s="7"/>
      <c r="E593" s="8"/>
      <c r="F593" s="9" t="s">
        <v>702</v>
      </c>
      <c r="G593" s="39">
        <v>8000000</v>
      </c>
      <c r="H593" s="40">
        <v>96.9</v>
      </c>
      <c r="I593" s="39">
        <v>7748517</v>
      </c>
      <c r="J593" s="78">
        <v>251483</v>
      </c>
    </row>
    <row r="594" spans="1:11" ht="15" x14ac:dyDescent="0.2">
      <c r="A594" s="7" t="s">
        <v>148</v>
      </c>
      <c r="B594" s="7" t="s">
        <v>169</v>
      </c>
      <c r="C594" s="7"/>
      <c r="D594" s="7" t="s">
        <v>466</v>
      </c>
      <c r="E594" s="8" t="s">
        <v>85</v>
      </c>
      <c r="F594" s="9"/>
      <c r="G594" s="39"/>
      <c r="H594" s="40"/>
      <c r="I594" s="39"/>
      <c r="J594" s="78">
        <f>J595</f>
        <v>13699900</v>
      </c>
    </row>
    <row r="595" spans="1:11" ht="45" x14ac:dyDescent="0.2">
      <c r="A595" s="7" t="s">
        <v>150</v>
      </c>
      <c r="B595" s="7" t="s">
        <v>149</v>
      </c>
      <c r="C595" s="7"/>
      <c r="D595" s="7" t="s">
        <v>466</v>
      </c>
      <c r="E595" s="8" t="s">
        <v>151</v>
      </c>
      <c r="F595" s="9" t="s">
        <v>469</v>
      </c>
      <c r="G595" s="39"/>
      <c r="H595" s="40"/>
      <c r="I595" s="39"/>
      <c r="J595" s="78">
        <f>11000000+2699900</f>
        <v>13699900</v>
      </c>
    </row>
    <row r="596" spans="1:11" s="10" customFormat="1" ht="45" customHeight="1" x14ac:dyDescent="0.2">
      <c r="A596" s="24" t="s">
        <v>69</v>
      </c>
      <c r="B596" s="24"/>
      <c r="C596" s="24"/>
      <c r="D596" s="24"/>
      <c r="E596" s="25" t="s">
        <v>70</v>
      </c>
      <c r="F596" s="26"/>
      <c r="G596" s="41"/>
      <c r="H596" s="42"/>
      <c r="I596" s="41"/>
      <c r="J596" s="77">
        <f>J598</f>
        <v>300000</v>
      </c>
      <c r="K596" s="11"/>
    </row>
    <row r="597" spans="1:11" s="10" customFormat="1" ht="42" customHeight="1" x14ac:dyDescent="0.2">
      <c r="A597" s="24" t="s">
        <v>71</v>
      </c>
      <c r="B597" s="24"/>
      <c r="C597" s="24"/>
      <c r="D597" s="24"/>
      <c r="E597" s="25" t="s">
        <v>70</v>
      </c>
      <c r="F597" s="26"/>
      <c r="G597" s="41"/>
      <c r="H597" s="42"/>
      <c r="I597" s="41"/>
      <c r="J597" s="77">
        <f>J598</f>
        <v>300000</v>
      </c>
      <c r="K597" s="11"/>
    </row>
    <row r="598" spans="1:11" ht="30" x14ac:dyDescent="0.2">
      <c r="A598" s="7" t="s">
        <v>72</v>
      </c>
      <c r="B598" s="7" t="s">
        <v>73</v>
      </c>
      <c r="C598" s="7"/>
      <c r="D598" s="7" t="s">
        <v>74</v>
      </c>
      <c r="E598" s="8" t="s">
        <v>75</v>
      </c>
      <c r="F598" s="9" t="s">
        <v>469</v>
      </c>
      <c r="G598" s="39"/>
      <c r="H598" s="40"/>
      <c r="I598" s="39"/>
      <c r="J598" s="78">
        <v>300000</v>
      </c>
    </row>
    <row r="599" spans="1:11" s="10" customFormat="1" ht="28.5" x14ac:dyDescent="0.2">
      <c r="A599" s="24" t="s">
        <v>77</v>
      </c>
      <c r="B599" s="24"/>
      <c r="C599" s="24"/>
      <c r="D599" s="24"/>
      <c r="E599" s="25" t="s">
        <v>76</v>
      </c>
      <c r="F599" s="26"/>
      <c r="G599" s="41"/>
      <c r="H599" s="42"/>
      <c r="I599" s="41"/>
      <c r="J599" s="77">
        <f>J600</f>
        <v>6500000</v>
      </c>
      <c r="K599" s="11"/>
    </row>
    <row r="600" spans="1:11" s="10" customFormat="1" ht="28.5" x14ac:dyDescent="0.2">
      <c r="A600" s="24" t="s">
        <v>78</v>
      </c>
      <c r="B600" s="24"/>
      <c r="C600" s="24"/>
      <c r="D600" s="24"/>
      <c r="E600" s="25" t="s">
        <v>76</v>
      </c>
      <c r="F600" s="26"/>
      <c r="G600" s="41"/>
      <c r="H600" s="42"/>
      <c r="I600" s="41"/>
      <c r="J600" s="77">
        <f>J601+J604</f>
        <v>6500000</v>
      </c>
      <c r="K600" s="11"/>
    </row>
    <row r="601" spans="1:11" ht="30" x14ac:dyDescent="0.2">
      <c r="A601" s="7" t="s">
        <v>80</v>
      </c>
      <c r="B601" s="7" t="s">
        <v>79</v>
      </c>
      <c r="C601" s="7"/>
      <c r="D601" s="7"/>
      <c r="E601" s="8" t="s">
        <v>81</v>
      </c>
      <c r="F601" s="9" t="s">
        <v>469</v>
      </c>
      <c r="G601" s="39"/>
      <c r="H601" s="40"/>
      <c r="I601" s="39"/>
      <c r="J601" s="78">
        <v>4000000</v>
      </c>
    </row>
    <row r="602" spans="1:11" ht="15" x14ac:dyDescent="0.2">
      <c r="A602" s="7" t="s">
        <v>82</v>
      </c>
      <c r="B602" s="7" t="s">
        <v>169</v>
      </c>
      <c r="C602" s="7" t="s">
        <v>239</v>
      </c>
      <c r="D602" s="7" t="s">
        <v>466</v>
      </c>
      <c r="E602" s="8" t="s">
        <v>85</v>
      </c>
      <c r="F602" s="9"/>
      <c r="G602" s="39"/>
      <c r="H602" s="40"/>
      <c r="I602" s="39"/>
      <c r="J602" s="78">
        <f>J604</f>
        <v>2500000</v>
      </c>
    </row>
    <row r="603" spans="1:11" ht="15" x14ac:dyDescent="0.2">
      <c r="A603" s="7"/>
      <c r="B603" s="7"/>
      <c r="C603" s="7"/>
      <c r="D603" s="7"/>
      <c r="E603" s="8" t="s">
        <v>421</v>
      </c>
      <c r="F603" s="9"/>
      <c r="G603" s="39"/>
      <c r="H603" s="40"/>
      <c r="I603" s="39"/>
      <c r="J603" s="78"/>
    </row>
    <row r="604" spans="1:11" ht="60" x14ac:dyDescent="0.2">
      <c r="A604" s="7" t="s">
        <v>84</v>
      </c>
      <c r="B604" s="7" t="s">
        <v>83</v>
      </c>
      <c r="C604" s="7"/>
      <c r="D604" s="7" t="s">
        <v>466</v>
      </c>
      <c r="E604" s="8" t="s">
        <v>86</v>
      </c>
      <c r="F604" s="9" t="s">
        <v>469</v>
      </c>
      <c r="G604" s="39"/>
      <c r="H604" s="40"/>
      <c r="I604" s="39"/>
      <c r="J604" s="78">
        <v>2500000</v>
      </c>
    </row>
    <row r="605" spans="1:11" ht="42.75" x14ac:dyDescent="0.2">
      <c r="A605" s="24" t="s">
        <v>271</v>
      </c>
      <c r="B605" s="24"/>
      <c r="C605" s="24" t="s">
        <v>484</v>
      </c>
      <c r="D605" s="7"/>
      <c r="E605" s="25" t="s">
        <v>485</v>
      </c>
      <c r="F605" s="9"/>
      <c r="G605" s="39"/>
      <c r="H605" s="40"/>
      <c r="I605" s="39"/>
      <c r="J605" s="77">
        <f>J606</f>
        <v>1200000</v>
      </c>
    </row>
    <row r="606" spans="1:11" ht="42.75" x14ac:dyDescent="0.2">
      <c r="A606" s="24" t="s">
        <v>367</v>
      </c>
      <c r="B606" s="24"/>
      <c r="C606" s="24" t="s">
        <v>484</v>
      </c>
      <c r="D606" s="7"/>
      <c r="E606" s="25" t="s">
        <v>485</v>
      </c>
      <c r="F606" s="9"/>
      <c r="G606" s="39"/>
      <c r="H606" s="40"/>
      <c r="I606" s="39"/>
      <c r="J606" s="77">
        <f>J607</f>
        <v>1200000</v>
      </c>
    </row>
    <row r="607" spans="1:11" ht="15" x14ac:dyDescent="0.2">
      <c r="A607" s="27" t="s">
        <v>391</v>
      </c>
      <c r="B607" s="7" t="s">
        <v>390</v>
      </c>
      <c r="C607" s="27"/>
      <c r="D607" s="27"/>
      <c r="E607" s="8" t="s">
        <v>392</v>
      </c>
      <c r="F607" s="90"/>
      <c r="G607" s="39"/>
      <c r="H607" s="40"/>
      <c r="I607" s="39"/>
      <c r="J607" s="78">
        <f>J608</f>
        <v>1200000</v>
      </c>
    </row>
    <row r="608" spans="1:11" ht="15" x14ac:dyDescent="0.2">
      <c r="A608" s="27" t="s">
        <v>368</v>
      </c>
      <c r="B608" s="7">
        <v>6662</v>
      </c>
      <c r="C608" s="27" t="s">
        <v>478</v>
      </c>
      <c r="D608" s="27" t="s">
        <v>483</v>
      </c>
      <c r="E608" s="8" t="s">
        <v>486</v>
      </c>
      <c r="F608" s="90" t="s">
        <v>469</v>
      </c>
      <c r="G608" s="39"/>
      <c r="H608" s="40"/>
      <c r="I608" s="39"/>
      <c r="J608" s="78">
        <f>200000+1000000</f>
        <v>1200000</v>
      </c>
    </row>
    <row r="609" spans="1:11" ht="28.5" x14ac:dyDescent="0.2">
      <c r="A609" s="100" t="s">
        <v>23</v>
      </c>
      <c r="B609" s="100"/>
      <c r="C609" s="100"/>
      <c r="D609" s="27"/>
      <c r="E609" s="101" t="s">
        <v>25</v>
      </c>
      <c r="F609" s="90"/>
      <c r="G609" s="96"/>
      <c r="H609" s="97"/>
      <c r="I609" s="96"/>
      <c r="J609" s="102">
        <f>J610</f>
        <v>4500000</v>
      </c>
    </row>
    <row r="610" spans="1:11" ht="28.5" x14ac:dyDescent="0.2">
      <c r="A610" s="100" t="s">
        <v>24</v>
      </c>
      <c r="B610" s="100"/>
      <c r="C610" s="100"/>
      <c r="D610" s="27"/>
      <c r="E610" s="101" t="s">
        <v>25</v>
      </c>
      <c r="F610" s="90"/>
      <c r="G610" s="96"/>
      <c r="H610" s="97"/>
      <c r="I610" s="96"/>
      <c r="J610" s="102">
        <f>J611</f>
        <v>4500000</v>
      </c>
    </row>
    <row r="611" spans="1:11" ht="45" x14ac:dyDescent="0.2">
      <c r="A611" s="27" t="s">
        <v>26</v>
      </c>
      <c r="B611" s="27" t="s">
        <v>27</v>
      </c>
      <c r="C611" s="27"/>
      <c r="D611" s="27" t="s">
        <v>466</v>
      </c>
      <c r="E611" s="95" t="s">
        <v>376</v>
      </c>
      <c r="F611" s="9" t="s">
        <v>469</v>
      </c>
      <c r="G611" s="96"/>
      <c r="H611" s="97"/>
      <c r="I611" s="96"/>
      <c r="J611" s="98">
        <v>4500000</v>
      </c>
    </row>
    <row r="612" spans="1:11" ht="28.5" x14ac:dyDescent="0.2">
      <c r="A612" s="100" t="s">
        <v>370</v>
      </c>
      <c r="B612" s="100"/>
      <c r="C612" s="100" t="s">
        <v>369</v>
      </c>
      <c r="D612" s="27"/>
      <c r="E612" s="101" t="s">
        <v>482</v>
      </c>
      <c r="F612" s="90"/>
      <c r="G612" s="96"/>
      <c r="H612" s="97"/>
      <c r="I612" s="96"/>
      <c r="J612" s="102">
        <f>J613</f>
        <v>3592400</v>
      </c>
    </row>
    <row r="613" spans="1:11" ht="28.5" x14ac:dyDescent="0.2">
      <c r="A613" s="100" t="s">
        <v>371</v>
      </c>
      <c r="B613" s="100"/>
      <c r="C613" s="100" t="s">
        <v>369</v>
      </c>
      <c r="D613" s="27"/>
      <c r="E613" s="101" t="s">
        <v>482</v>
      </c>
      <c r="F613" s="90"/>
      <c r="G613" s="96"/>
      <c r="H613" s="97"/>
      <c r="I613" s="96"/>
      <c r="J613" s="102">
        <f>J614+J615</f>
        <v>3592400</v>
      </c>
    </row>
    <row r="614" spans="1:11" ht="30" x14ac:dyDescent="0.2">
      <c r="A614" s="27" t="s">
        <v>372</v>
      </c>
      <c r="B614" s="27" t="s">
        <v>373</v>
      </c>
      <c r="C614" s="27">
        <v>210105</v>
      </c>
      <c r="D614" s="27" t="s">
        <v>487</v>
      </c>
      <c r="E614" s="95" t="s">
        <v>488</v>
      </c>
      <c r="F614" s="90" t="s">
        <v>469</v>
      </c>
      <c r="G614" s="96"/>
      <c r="H614" s="97"/>
      <c r="I614" s="96"/>
      <c r="J614" s="98">
        <f>500000+1572400+20000</f>
        <v>2092400</v>
      </c>
    </row>
    <row r="615" spans="1:11" ht="45" x14ac:dyDescent="0.2">
      <c r="A615" s="27" t="s">
        <v>201</v>
      </c>
      <c r="B615" s="27" t="s">
        <v>27</v>
      </c>
      <c r="C615" s="27"/>
      <c r="D615" s="27" t="s">
        <v>466</v>
      </c>
      <c r="E615" s="95" t="s">
        <v>376</v>
      </c>
      <c r="F615" s="9" t="s">
        <v>469</v>
      </c>
      <c r="G615" s="96"/>
      <c r="H615" s="97"/>
      <c r="I615" s="96"/>
      <c r="J615" s="98">
        <v>1500000</v>
      </c>
    </row>
    <row r="616" spans="1:11" ht="28.5" x14ac:dyDescent="0.2">
      <c r="A616" s="100" t="s">
        <v>374</v>
      </c>
      <c r="B616" s="100"/>
      <c r="C616" s="100" t="s">
        <v>404</v>
      </c>
      <c r="D616" s="27"/>
      <c r="E616" s="101" t="s">
        <v>405</v>
      </c>
      <c r="F616" s="90"/>
      <c r="G616" s="96"/>
      <c r="H616" s="97"/>
      <c r="I616" s="96"/>
      <c r="J616" s="102">
        <f>J617</f>
        <v>4000000</v>
      </c>
    </row>
    <row r="617" spans="1:11" ht="28.5" x14ac:dyDescent="0.2">
      <c r="A617" s="100" t="s">
        <v>375</v>
      </c>
      <c r="B617" s="100"/>
      <c r="C617" s="100" t="s">
        <v>404</v>
      </c>
      <c r="D617" s="27"/>
      <c r="E617" s="101" t="s">
        <v>405</v>
      </c>
      <c r="F617" s="90"/>
      <c r="G617" s="96"/>
      <c r="H617" s="97"/>
      <c r="I617" s="96"/>
      <c r="J617" s="102">
        <f>J618</f>
        <v>4000000</v>
      </c>
    </row>
    <row r="618" spans="1:11" ht="45" x14ac:dyDescent="0.2">
      <c r="A618" s="27" t="s">
        <v>377</v>
      </c>
      <c r="B618" s="27">
        <v>8370</v>
      </c>
      <c r="C618" s="27" t="s">
        <v>406</v>
      </c>
      <c r="D618" s="27" t="s">
        <v>466</v>
      </c>
      <c r="E618" s="95" t="s">
        <v>376</v>
      </c>
      <c r="F618" s="90" t="s">
        <v>469</v>
      </c>
      <c r="G618" s="96"/>
      <c r="H618" s="97"/>
      <c r="I618" s="96"/>
      <c r="J618" s="98">
        <f>4000000</f>
        <v>4000000</v>
      </c>
    </row>
    <row r="619" spans="1:11" ht="15" x14ac:dyDescent="0.2">
      <c r="A619" s="59"/>
      <c r="B619" s="59"/>
      <c r="C619" s="59"/>
      <c r="D619" s="59"/>
      <c r="E619" s="60" t="s">
        <v>448</v>
      </c>
      <c r="F619" s="61"/>
      <c r="G619" s="62"/>
      <c r="H619" s="56"/>
      <c r="I619" s="62"/>
      <c r="J619" s="81">
        <f>J612+J605+J362+J129+J115+J108+J83+J45+J19+J8+J616+J338+J599+J596+J609</f>
        <v>2087720464.5699999</v>
      </c>
      <c r="K619" s="57"/>
    </row>
    <row r="620" spans="1:11" ht="12.75" x14ac:dyDescent="0.2">
      <c r="H620" s="105"/>
      <c r="I620" s="105"/>
    </row>
    <row r="621" spans="1:11" ht="50.25" customHeight="1" x14ac:dyDescent="0.3">
      <c r="D621" s="111" t="s">
        <v>189</v>
      </c>
      <c r="E621" s="111"/>
      <c r="F621" s="111"/>
      <c r="G621" s="49"/>
      <c r="H621" s="108" t="s">
        <v>648</v>
      </c>
      <c r="I621" s="109"/>
      <c r="J621" s="45"/>
    </row>
    <row r="622" spans="1:11" ht="15.75" x14ac:dyDescent="0.25">
      <c r="D622" s="112"/>
      <c r="E622" s="112"/>
      <c r="F622" s="112"/>
      <c r="G622" s="16"/>
      <c r="H622" s="17"/>
      <c r="I622" s="18"/>
      <c r="J622" s="14"/>
    </row>
    <row r="623" spans="1:11" ht="15.75" x14ac:dyDescent="0.25">
      <c r="D623" s="112"/>
      <c r="E623" s="112"/>
      <c r="F623" s="112"/>
      <c r="H623" s="113"/>
      <c r="I623" s="114"/>
      <c r="J623" s="87"/>
    </row>
    <row r="624" spans="1:11" ht="15.75" x14ac:dyDescent="0.25">
      <c r="D624" s="15"/>
      <c r="E624" s="15"/>
      <c r="F624" s="15"/>
      <c r="G624" s="16"/>
      <c r="H624" s="17"/>
      <c r="I624" s="30"/>
      <c r="J624" s="14"/>
    </row>
    <row r="625" spans="1:11" ht="12.75" x14ac:dyDescent="0.2">
      <c r="I625" s="31"/>
      <c r="J625" s="14"/>
    </row>
    <row r="626" spans="1:11" ht="12.75" x14ac:dyDescent="0.2">
      <c r="I626" s="31"/>
      <c r="J626" s="32"/>
    </row>
    <row r="627" spans="1:11" ht="12.75" x14ac:dyDescent="0.2">
      <c r="J627" s="19"/>
    </row>
    <row r="628" spans="1:11" ht="12.75" x14ac:dyDescent="0.2"/>
    <row r="629" spans="1:11" ht="12.75" x14ac:dyDescent="0.2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</row>
    <row r="630" spans="1:11" ht="12.75" x14ac:dyDescent="0.2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</row>
    <row r="631" spans="1:11" ht="12.75" x14ac:dyDescent="0.2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</row>
    <row r="632" spans="1:11" ht="12.75" x14ac:dyDescent="0.2"/>
    <row r="633" spans="1:11" ht="12.75" x14ac:dyDescent="0.2"/>
    <row r="634" spans="1:11" ht="12.75" x14ac:dyDescent="0.2"/>
    <row r="635" spans="1:11" ht="12.75" x14ac:dyDescent="0.2"/>
    <row r="636" spans="1:11" ht="12.75" x14ac:dyDescent="0.2"/>
    <row r="637" spans="1:11" ht="12.75" x14ac:dyDescent="0.2"/>
    <row r="638" spans="1:11" ht="12.75" x14ac:dyDescent="0.2"/>
    <row r="639" spans="1:11" ht="12.75" x14ac:dyDescent="0.2"/>
    <row r="640" spans="1:11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</sheetData>
  <mergeCells count="13">
    <mergeCell ref="H621:I621"/>
    <mergeCell ref="A629:J629"/>
    <mergeCell ref="D621:F621"/>
    <mergeCell ref="D622:F622"/>
    <mergeCell ref="D623:F623"/>
    <mergeCell ref="H623:I623"/>
    <mergeCell ref="K1:M1"/>
    <mergeCell ref="H3:J3"/>
    <mergeCell ref="H2:J2"/>
    <mergeCell ref="H620:I620"/>
    <mergeCell ref="A5:J5"/>
    <mergeCell ref="I4:J4"/>
    <mergeCell ref="H1:J1"/>
  </mergeCells>
  <phoneticPr fontId="17" type="noConversion"/>
  <printOptions horizontalCentered="1"/>
  <pageMargins left="0.39370078740157483" right="0.39370078740157483" top="0.78740157480314965" bottom="0.98425196850393704" header="0.27559055118110237" footer="0.19685039370078741"/>
  <pageSetup paperSize="9" scale="57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</vt:lpstr>
      <vt:lpstr>'7'!Заголовки_для_печати</vt:lpstr>
      <vt:lpstr>'7'!Область_печати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</cp:lastModifiedBy>
  <cp:lastPrinted>2017-03-24T10:19:01Z</cp:lastPrinted>
  <dcterms:created xsi:type="dcterms:W3CDTF">2014-01-17T10:52:16Z</dcterms:created>
  <dcterms:modified xsi:type="dcterms:W3CDTF">2017-03-27T09:17:24Z</dcterms:modified>
</cp:coreProperties>
</file>