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ОР" sheetId="10" r:id="rId1"/>
  </sheets>
  <definedNames>
    <definedName name="_xlnm.Print_Titles" localSheetId="0">ОР!$A:$C,ОР!$5:$12</definedName>
    <definedName name="_xlnm.Print_Area" localSheetId="0">ОР!$A$1:$U$116</definedName>
  </definedNames>
  <calcPr calcId="145621"/>
</workbook>
</file>

<file path=xl/calcChain.xml><?xml version="1.0" encoding="utf-8"?>
<calcChain xmlns="http://schemas.openxmlformats.org/spreadsheetml/2006/main">
  <c r="D113" i="10" l="1"/>
  <c r="D108" i="10"/>
  <c r="D107" i="10"/>
  <c r="D105" i="10"/>
  <c r="D104" i="10"/>
  <c r="D102" i="10"/>
  <c r="D101" i="10"/>
  <c r="D100" i="10"/>
  <c r="D98" i="10"/>
  <c r="D97" i="10"/>
  <c r="D96" i="10"/>
  <c r="D95" i="10"/>
  <c r="D92" i="10"/>
  <c r="D90" i="10"/>
  <c r="D89" i="10"/>
  <c r="D87" i="10"/>
  <c r="D86" i="10"/>
  <c r="D85" i="10"/>
  <c r="D84" i="10"/>
  <c r="D83" i="10"/>
  <c r="D82" i="10"/>
  <c r="D80" i="10"/>
  <c r="D78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3" i="10"/>
  <c r="D62" i="10"/>
  <c r="D61" i="10"/>
  <c r="D59" i="10"/>
  <c r="D58" i="10"/>
  <c r="D57" i="10"/>
  <c r="D56" i="10"/>
  <c r="D55" i="10"/>
  <c r="D54" i="10"/>
  <c r="D53" i="10"/>
  <c r="D50" i="10"/>
  <c r="D110" i="10" s="1"/>
  <c r="D115" i="10" s="1"/>
  <c r="D48" i="10"/>
  <c r="D47" i="10"/>
  <c r="D46" i="10"/>
  <c r="D45" i="10"/>
  <c r="D44" i="10"/>
  <c r="D43" i="10"/>
  <c r="D42" i="10"/>
  <c r="D41" i="10"/>
  <c r="D40" i="10"/>
  <c r="D39" i="10"/>
  <c r="D38" i="10"/>
  <c r="D35" i="10"/>
  <c r="D34" i="10"/>
  <c r="D33" i="10"/>
  <c r="D32" i="10"/>
  <c r="D30" i="10"/>
  <c r="D29" i="10"/>
  <c r="D28" i="10"/>
  <c r="D49" i="10" s="1"/>
  <c r="D26" i="10"/>
</calcChain>
</file>

<file path=xl/sharedStrings.xml><?xml version="1.0" encoding="utf-8"?>
<sst xmlns="http://schemas.openxmlformats.org/spreadsheetml/2006/main" count="262" uniqueCount="252">
  <si>
    <t>грн</t>
  </si>
  <si>
    <t>Обсяги міжбюджетних трансфертів, що передаються з обласного бюджету до державного бюджету</t>
  </si>
  <si>
    <t>субвенції на здійснення програм соціального захисту:</t>
  </si>
  <si>
    <t>інші субвенції</t>
  </si>
  <si>
    <t>04100000000</t>
  </si>
  <si>
    <t>Обласний бюджет</t>
  </si>
  <si>
    <t>Державний бюджет</t>
  </si>
  <si>
    <t>04202100000</t>
  </si>
  <si>
    <t>04201100000</t>
  </si>
  <si>
    <t>04203100000</t>
  </si>
  <si>
    <t>04204100000</t>
  </si>
  <si>
    <t>04205100000</t>
  </si>
  <si>
    <t>04206100000</t>
  </si>
  <si>
    <t>04207100000</t>
  </si>
  <si>
    <t>04208100000</t>
  </si>
  <si>
    <t>04209100000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</si>
  <si>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</si>
  <si>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</si>
  <si>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</si>
  <si>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</si>
  <si>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</si>
  <si>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</si>
  <si>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</si>
  <si>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</si>
  <si>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</si>
  <si>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</si>
  <si>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</si>
  <si>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</si>
  <si>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</si>
  <si>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</si>
  <si>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</si>
  <si>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</si>
  <si>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</si>
  <si>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</si>
  <si>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</si>
  <si>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</si>
  <si>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</si>
  <si>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</si>
  <si>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</si>
  <si>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</si>
  <si>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</si>
  <si>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</si>
  <si>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Обсяги міжбюджетних трансфертів, що передаються з обласного бюджету до місцевих бюджетів</t>
  </si>
  <si>
    <t xml:space="preserve">Обсяги міжбюджетних трансфертів, що передаються з обласного бюджету до місцевих бюджетів за рахунок коштів  державного бюджету </t>
  </si>
  <si>
    <t>субвенції</t>
  </si>
  <si>
    <t>КПКВК 3719210</t>
  </si>
  <si>
    <t>КПКВК 2819800</t>
  </si>
  <si>
    <t>КПКВК 0119770</t>
  </si>
  <si>
    <t>КПКВК 3719130</t>
  </si>
  <si>
    <t>04501000000</t>
  </si>
  <si>
    <t>04502000000</t>
  </si>
  <si>
    <t>04503000000</t>
  </si>
  <si>
    <t>04504000000</t>
  </si>
  <si>
    <t>04506000000</t>
  </si>
  <si>
    <t>04507000000</t>
  </si>
  <si>
    <t>04508000000</t>
  </si>
  <si>
    <t>04510000000</t>
  </si>
  <si>
    <t>04511000000</t>
  </si>
  <si>
    <t>04512000000</t>
  </si>
  <si>
    <t>04513000000</t>
  </si>
  <si>
    <t>04514000000</t>
  </si>
  <si>
    <t>04515000000</t>
  </si>
  <si>
    <t>04517000000</t>
  </si>
  <si>
    <t>04518000000</t>
  </si>
  <si>
    <t>04519000000</t>
  </si>
  <si>
    <t>04521000000</t>
  </si>
  <si>
    <t>04524000000</t>
  </si>
  <si>
    <t>04527000000</t>
  </si>
  <si>
    <t>04529000000</t>
  </si>
  <si>
    <t>04530000000</t>
  </si>
  <si>
    <t>04531000000</t>
  </si>
  <si>
    <t>04532000000</t>
  </si>
  <si>
    <t>04533000000</t>
  </si>
  <si>
    <t>04534000000</t>
  </si>
  <si>
    <t>04509000000</t>
  </si>
  <si>
    <t>Усього</t>
  </si>
  <si>
    <t>04545000000</t>
  </si>
  <si>
    <t>04550000000</t>
  </si>
  <si>
    <t>04549000000</t>
  </si>
  <si>
    <t>04538000000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</si>
  <si>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</si>
  <si>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</si>
  <si>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</si>
  <si>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</si>
  <si>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</si>
  <si>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</si>
  <si>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</si>
  <si>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</si>
  <si>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</si>
  <si>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</si>
  <si>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04556000000</t>
  </si>
  <si>
    <t>04520000000</t>
  </si>
  <si>
    <t>04526000000</t>
  </si>
  <si>
    <t>04551000000</t>
  </si>
  <si>
    <t>04516000000</t>
  </si>
  <si>
    <t>КПКВК 0719410</t>
  </si>
  <si>
    <t>04525000000</t>
  </si>
  <si>
    <t>04552000000</t>
  </si>
  <si>
    <t>04523000000</t>
  </si>
  <si>
    <t>04522000000</t>
  </si>
  <si>
    <t>04505000000</t>
  </si>
  <si>
    <t>04547000000</t>
  </si>
  <si>
    <t>04553000000</t>
  </si>
  <si>
    <t>04555000000</t>
  </si>
  <si>
    <t xml:space="preserve">Обсяги міжбюджетних трансфертів, що передаються з обласного бюджету до державного бюджету </t>
  </si>
  <si>
    <t>Код</t>
  </si>
  <si>
    <t>дотація на :</t>
  </si>
  <si>
    <t>спеціального фонду на:</t>
  </si>
  <si>
    <t>загального фонду на:</t>
  </si>
  <si>
    <t>усього</t>
  </si>
  <si>
    <t xml:space="preserve"> охорону і раціональне використання земель</t>
  </si>
  <si>
    <t>з них</t>
  </si>
  <si>
    <t>04557000000</t>
  </si>
  <si>
    <t>04558000000</t>
  </si>
  <si>
    <t>04559000000</t>
  </si>
  <si>
    <t>Обсяги міжбюджетних трансфертів, що передаються з інших місцевих бюджетів до обласного бюджету</t>
  </si>
  <si>
    <t>КФКД 41053900</t>
  </si>
  <si>
    <t xml:space="preserve">  грн</t>
  </si>
  <si>
    <t>співфінансування органів місцевого самоврядування області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– Швейцарсько-Український проект „Підтримка децентралізації в Україні” DESPRO</t>
  </si>
  <si>
    <t>Бюджет міста Вільногірська</t>
  </si>
  <si>
    <t>Бюджет міста Дніпра</t>
  </si>
  <si>
    <t>Бюджет міста Кам’янського</t>
  </si>
  <si>
    <t>Бюджет міста Жовтих Вод</t>
  </si>
  <si>
    <t>Бюджет міста Кривого Рога</t>
  </si>
  <si>
    <t>Бюджет міста Марганця</t>
  </si>
  <si>
    <t>Бюджет міста Нікополя</t>
  </si>
  <si>
    <t>Бюджет міста Новомосковська</t>
  </si>
  <si>
    <t>Бюджет міста Покрова</t>
  </si>
  <si>
    <t>Бюджет міста Павлограда</t>
  </si>
  <si>
    <t>Бюджет міста Першотравенська</t>
  </si>
  <si>
    <t>Бюджет міста Синельникового</t>
  </si>
  <si>
    <t>Бюджет міста Тернівки</t>
  </si>
  <si>
    <t>Районний бюджет Васильківського району</t>
  </si>
  <si>
    <t>Районний бюджет Верхньодніпровського району</t>
  </si>
  <si>
    <t>Районний бюджет Дніпровського району</t>
  </si>
  <si>
    <t>Районний бюджет Криворізького району</t>
  </si>
  <si>
    <t>Районний бюджет Криничанського району</t>
  </si>
  <si>
    <t>Районний бюджет Магдалинівського району</t>
  </si>
  <si>
    <t>Районний бюджет Межівського району</t>
  </si>
  <si>
    <t>Районний бюджет Нікопольського району</t>
  </si>
  <si>
    <t>Районний бюджет Новомосковського району</t>
  </si>
  <si>
    <t>Районний бюджет Павлоградського району</t>
  </si>
  <si>
    <t>Районний бюджет Петриківського району</t>
  </si>
  <si>
    <t>Районний бюджет Петропавлівського району</t>
  </si>
  <si>
    <t>Районний бюджет Покровського району</t>
  </si>
  <si>
    <t>Районний бюджет П’ятихатського району</t>
  </si>
  <si>
    <t>Районний бюджет Синельниківського району</t>
  </si>
  <si>
    <t>Районний бюджет Солонянського району</t>
  </si>
  <si>
    <t>Районний бюджет Софіївського району</t>
  </si>
  <si>
    <t>Районний бюджет Томаківського району</t>
  </si>
  <si>
    <t>Районний бюджет Царичанського району</t>
  </si>
  <si>
    <t>Районний бюджет Широківського району</t>
  </si>
  <si>
    <t>Районний бюджет Юр’ївського району</t>
  </si>
  <si>
    <t>Районний бюджет Апостолівського району</t>
  </si>
  <si>
    <t xml:space="preserve">Бюджет Апостолівської міської об’єднаної територіальної громади </t>
  </si>
  <si>
    <t xml:space="preserve">Бюджет Богданівської сільської об’єднаної територіальної громади </t>
  </si>
  <si>
    <t xml:space="preserve">Бюджет Вербківської сільської об’єднаної територіальної громади </t>
  </si>
  <si>
    <t xml:space="preserve">Бюджет Святовасилівської сільської об’єднаної територіальної громади </t>
  </si>
  <si>
    <t xml:space="preserve">Бюджет Вакулівської сільської об’єднаної територіальної громади </t>
  </si>
  <si>
    <t xml:space="preserve">Бюджет Зеленодольської міської об’єднаної територіальної громади </t>
  </si>
  <si>
    <t xml:space="preserve">Бюджет Грушівської сільської об’єднаної територіальної громади </t>
  </si>
  <si>
    <t xml:space="preserve">Бюджет Ляшківської сільської об’єднаної територіальної громади </t>
  </si>
  <si>
    <t xml:space="preserve">Бюджет Могилівської сільської об’єднаної територіальної громади </t>
  </si>
  <si>
    <t xml:space="preserve">Бюджет Нивотрудівської сільської об’єднаної територіальної громади </t>
  </si>
  <si>
    <t xml:space="preserve">Бюджет Новоолександрівської сільської об’єднаної територіальної громади </t>
  </si>
  <si>
    <t xml:space="preserve">Бюджет Новопокровської селищної об’єднаної територіальної громади </t>
  </si>
  <si>
    <t xml:space="preserve">Бюджет Солонянської селищної об’єднаної територіальної громади </t>
  </si>
  <si>
    <t xml:space="preserve">Бюджет Сурсько-Литовської сільської об’єднаної територіальної громади </t>
  </si>
  <si>
    <t xml:space="preserve">Бюджет Слобожанської селищної об’єднаної територіальної громади </t>
  </si>
  <si>
    <t xml:space="preserve">Бюджет Мирівської сільської об’єднаної територіальної громади </t>
  </si>
  <si>
    <t xml:space="preserve">Бюджет Аулівської селищної об’єднаної територіальної громади </t>
  </si>
  <si>
    <t xml:space="preserve">Бюджет Божедарівської селищної об’єднаної територіальної громади </t>
  </si>
  <si>
    <t xml:space="preserve">Бюджет Васильківської селищної об’єднаної територіальної громади </t>
  </si>
  <si>
    <t xml:space="preserve">Бюджет Вишнівської селищної об’єднаної територіальної громади </t>
  </si>
  <si>
    <t xml:space="preserve">Бюджет Криничанської селищної об’єднаної територіальної громади </t>
  </si>
  <si>
    <t xml:space="preserve">Бюджет Лихівської селищної об’єднаної територіальної громади </t>
  </si>
  <si>
    <t xml:space="preserve">Бюджет Покровської селищної об’єднаної територіальної громади </t>
  </si>
  <si>
    <t xml:space="preserve">Бюджет Роздорської селищної об’єднаної територіальної громади </t>
  </si>
  <si>
    <t xml:space="preserve">Бюджет Софіївської селищної об’єднаної територіальної громади </t>
  </si>
  <si>
    <t xml:space="preserve">Бюджет Томаківської селищної об’єднаної територіальної громади </t>
  </si>
  <si>
    <t xml:space="preserve">Бюджет Царичанської селищної об’єднаної територіальної громади </t>
  </si>
  <si>
    <t xml:space="preserve">Бюджет Великомихайлівської сільської об’єднаної територіальної громади </t>
  </si>
  <si>
    <t xml:space="preserve">Бюджет Гречаноподівської сільської об’єднаної територіальної громади </t>
  </si>
  <si>
    <t xml:space="preserve">Бюджет Маломихайлівської сільської об’єднаної територіальної громади </t>
  </si>
  <si>
    <t xml:space="preserve">Бюджет Новолатівської сільської об’єднаної територіальної громади </t>
  </si>
  <si>
    <t xml:space="preserve">Бюджет Новопавлівської сільської об’єднаної територіальної громади </t>
  </si>
  <si>
    <t xml:space="preserve">Бюджет Чкаловської сільської об’єднаної територіальної громади </t>
  </si>
  <si>
    <t>Бюджет Миколаївської сільської об’єднаної територіальної громади (Васильківський район)</t>
  </si>
  <si>
    <t xml:space="preserve">Бюджет Верхньодніпровської міської об’єднаної територіальної громади </t>
  </si>
  <si>
    <t xml:space="preserve">Бюджет Межівської селищної об’єднаної територіальної громади </t>
  </si>
  <si>
    <t xml:space="preserve">Бюджет Лошкарівської сільської об’єднаної територіальної громади </t>
  </si>
  <si>
    <t>Бюджет Першотравневської сільської об’єднаної територіальної громади</t>
  </si>
  <si>
    <t xml:space="preserve">Бюджет Червоногригорівської селищної об’єднаної територіальної громади </t>
  </si>
  <si>
    <t xml:space="preserve">Бюджет Межиріцької сільської об’єднаної територіальної громади </t>
  </si>
  <si>
    <t xml:space="preserve">Бюджет Троїцької сільської об’єднаної територіальної громади </t>
  </si>
  <si>
    <t xml:space="preserve">Бюджет Петриківської селищної об’єднаної територіальної громади </t>
  </si>
  <si>
    <t>Бюджет Миколаївської сільської об’єднаної територіальної громади (Петропавлівський район)</t>
  </si>
  <si>
    <t xml:space="preserve">Бюджет Зайцівської сільської об’єднаної територіальної громади </t>
  </si>
  <si>
    <t xml:space="preserve">Бюджет Раївської сільської об’єднаної територіальної громади </t>
  </si>
  <si>
    <t xml:space="preserve">Бюджет Іларіонівської селищної об’єднаної територіальної громади </t>
  </si>
  <si>
    <t xml:space="preserve">Бюджет Славгородської селищної об’єднаної територіальної громади </t>
  </si>
  <si>
    <t xml:space="preserve">Бюджет Китайгородської сільської об’єднаної територіальної громади </t>
  </si>
  <si>
    <t xml:space="preserve">Бюджет Карпівської сільської об’єднаної територіальної громади </t>
  </si>
  <si>
    <t xml:space="preserve">Бюджет Широківської селищної об’єднаної територіальної громади </t>
  </si>
  <si>
    <t xml:space="preserve">Бюджет Юр’ївської селищної об’єднаної територіальної громади </t>
  </si>
  <si>
    <t xml:space="preserve">Бюджет Любимівської сільської об’єднаної територіальної громади </t>
  </si>
  <si>
    <t xml:space="preserve">Бюджет Саксаганської сільської об’єднаної територіальної громади </t>
  </si>
  <si>
    <t xml:space="preserve">Бюджет Девладівської сільської об’єднаної територіальної громади </t>
  </si>
  <si>
    <t>Бюджет Личківської сільської об’єднаної територіальної громади</t>
  </si>
  <si>
    <t>Бюджет Перещепинської міської об’єднаної територіальної громади</t>
  </si>
  <si>
    <t>Бюджет Піщанської сільської об’єднаної територіальної громади</t>
  </si>
  <si>
    <t>Найменування бюджету - одержувача/надавача                                                                                                                                                                міжбюджетного трансферту</t>
  </si>
  <si>
    <t>Разом по бюджетах міст</t>
  </si>
  <si>
    <t>Разом по бюджетах об’єднаних територіальних громад</t>
  </si>
  <si>
    <t>Разом по районних бюджетах</t>
  </si>
  <si>
    <t>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</si>
  <si>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</si>
  <si>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</si>
  <si>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видатки розвитку</t>
  </si>
  <si>
    <t xml:space="preserve">Бюджет Варварівської сільської об’єднаної територіальної громади </t>
  </si>
  <si>
    <t xml:space="preserve">Бюджет Української сільської об’єднаної територіальної громади </t>
  </si>
  <si>
    <t xml:space="preserve"> субвенції</t>
  </si>
  <si>
    <t>Обласний бюджет Донецької області</t>
  </si>
  <si>
    <t>Обласний бюджет Кіровоградської області</t>
  </si>
  <si>
    <t>05100000000</t>
  </si>
  <si>
    <t>11100000000</t>
  </si>
  <si>
    <t>у тому числі</t>
  </si>
  <si>
    <t>на виконання програм соціально-економічного розвитку регіонів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</si>
  <si>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</si>
  <si>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здійснення переданих видатків у сфері охорони здоров’я за рахунок коштів медичної субвенції</t>
  </si>
  <si>
    <t>КФКД 41052300</t>
  </si>
  <si>
    <t>здійснення заходів щодо соціально- економічного розвитку окремих територій за рахунок відповідної субвенції з державного бюджету</t>
  </si>
  <si>
    <t>Бюджет Чумаківської сільської об’єднаної територіальної громади</t>
  </si>
  <si>
    <t>КПКВК 0619350</t>
  </si>
  <si>
    <t>КПКВК 0619360</t>
  </si>
  <si>
    <t>реалізацію заходів, спрямованих на підвищення якості освіти за рахунок відповідної субвенції з державного бюджету</t>
  </si>
  <si>
    <t>на придбання послуг з доступу до мережі Інтернет</t>
  </si>
  <si>
    <t>04554000000</t>
  </si>
  <si>
    <t>04560000000</t>
  </si>
  <si>
    <t>04528000000</t>
  </si>
  <si>
    <t>04536000000</t>
  </si>
  <si>
    <t xml:space="preserve"> придбання послуг з доступу до Інтернету закладів загальної середньої освіти</t>
  </si>
  <si>
    <t xml:space="preserve"> придбання автомобільних транспортних засобів, у тому числі для обслуговування інклюзивно-ресурсних центрів</t>
  </si>
  <si>
    <t xml:space="preserve"> придбання шкільних автобусів, у тому числі обладнаних місцями для дітей з особливими освітніми потребами</t>
  </si>
  <si>
    <t>А. МАРЧЕНКО</t>
  </si>
  <si>
    <t xml:space="preserve">до розпорядження голови обласної ради </t>
  </si>
  <si>
    <t>Зміни до показників міжбюджетних трансфертів між обласним бюджетом та іншими бюджетами на 2019 рік</t>
  </si>
  <si>
    <t>Додаток 4</t>
  </si>
  <si>
    <t>забезпечення якісної, сучасної та доступної загальної середньої освіти „Нова українська школа”</t>
  </si>
  <si>
    <t>придбання персональних комп’ютерів</t>
  </si>
  <si>
    <t>Керуючий справами
виконавчого апарату
обласної ради</t>
  </si>
  <si>
    <t>виконання Програми виконання доручень виборців депутатами Дніпровської міської ради VII скликання
на 2016 – 2020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</si>
</sst>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56"/>
      <name val="Arial Cyr"/>
      <family val="2"/>
      <charset val="204"/>
    </font>
    <font>
      <sz val="22"/>
      <name val="Times New Roman"/>
      <family val="1"/>
      <charset val="204"/>
    </font>
    <font>
      <b/>
      <sz val="48"/>
      <name val="Times New Roman"/>
      <family val="1"/>
      <charset val="204"/>
    </font>
    <font>
      <sz val="56"/>
      <name val="Times New Roman"/>
      <family val="1"/>
      <charset val="204"/>
    </font>
    <font>
      <sz val="11"/>
      <name val="Arial Cyr"/>
      <family val="2"/>
      <charset val="204"/>
    </font>
    <font>
      <b/>
      <sz val="10"/>
      <name val="Arial Cyr"/>
      <family val="2"/>
      <charset val="204"/>
    </font>
    <font>
      <sz val="28"/>
      <name val="Times New Roman"/>
      <family val="1"/>
      <charset val="204"/>
    </font>
    <font>
      <sz val="40"/>
      <name val="Arial Cyr"/>
      <family val="2"/>
      <charset val="204"/>
    </font>
    <font>
      <sz val="20"/>
      <name val="Arial Cyr"/>
      <family val="2"/>
      <charset val="204"/>
    </font>
    <font>
      <sz val="10"/>
      <name val="Arial"/>
      <family val="2"/>
      <charset val="204"/>
    </font>
    <font>
      <sz val="50"/>
      <name val="Arial Cyr"/>
      <family val="2"/>
      <charset val="204"/>
    </font>
    <font>
      <sz val="52"/>
      <name val="Times New Roman"/>
      <family val="1"/>
      <charset val="204"/>
    </font>
    <font>
      <b/>
      <sz val="65"/>
      <name val="Times New Roman"/>
      <family val="1"/>
      <charset val="204"/>
    </font>
    <font>
      <sz val="36"/>
      <name val="Arial Cyr"/>
      <family val="2"/>
      <charset val="204"/>
    </font>
    <font>
      <sz val="42"/>
      <name val="Arial Cyr"/>
      <family val="2"/>
      <charset val="204"/>
    </font>
    <font>
      <sz val="54"/>
      <name val="Times New Roman"/>
      <family val="1"/>
      <charset val="204"/>
    </font>
    <font>
      <b/>
      <sz val="54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Times New Roman Cyr"/>
      <family val="1"/>
      <charset val="204"/>
    </font>
    <font>
      <b/>
      <sz val="58"/>
      <name val="Times New Roman"/>
      <family val="1"/>
      <charset val="204"/>
    </font>
    <font>
      <sz val="58"/>
      <name val="Bookman Old Style"/>
      <family val="1"/>
      <charset val="204"/>
    </font>
    <font>
      <sz val="58"/>
      <name val="Arial Cyr"/>
      <family val="2"/>
      <charset val="204"/>
    </font>
    <font>
      <i/>
      <sz val="56"/>
      <name val="Times New Roman"/>
      <family val="1"/>
      <charset val="204"/>
    </font>
    <font>
      <sz val="45"/>
      <name val="Times New Roman"/>
      <family val="1"/>
      <charset val="204"/>
    </font>
    <font>
      <b/>
      <sz val="70"/>
      <name val="Times New Roman"/>
      <family val="1"/>
      <charset val="204"/>
    </font>
    <font>
      <sz val="46"/>
      <name val="Times New Roman"/>
      <family val="1"/>
      <charset val="204"/>
    </font>
    <font>
      <b/>
      <i/>
      <sz val="56"/>
      <name val="Times New Roman"/>
      <family val="1"/>
      <charset val="204"/>
    </font>
    <font>
      <i/>
      <sz val="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80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2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1" xfId="0" applyFont="1" applyFill="1" applyBorder="1"/>
    <xf numFmtId="0" fontId="1" fillId="0" borderId="1" xfId="0" applyFont="1" applyFill="1" applyBorder="1"/>
    <xf numFmtId="0" fontId="7" fillId="0" borderId="1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Border="1"/>
    <xf numFmtId="4" fontId="13" fillId="0" borderId="0" xfId="0" applyNumberFormat="1" applyFont="1" applyFill="1" applyAlignment="1">
      <alignment horizontal="right"/>
    </xf>
    <xf numFmtId="0" fontId="9" fillId="0" borderId="1" xfId="0" applyFont="1" applyFill="1" applyBorder="1"/>
    <xf numFmtId="0" fontId="15" fillId="0" borderId="1" xfId="0" applyFont="1" applyFill="1" applyBorder="1"/>
    <xf numFmtId="0" fontId="16" fillId="0" borderId="1" xfId="0" applyFont="1" applyFill="1" applyBorder="1"/>
    <xf numFmtId="0" fontId="13" fillId="0" borderId="0" xfId="0" applyFont="1" applyFill="1" applyAlignment="1">
      <alignment horizontal="right"/>
    </xf>
    <xf numFmtId="4" fontId="19" fillId="0" borderId="2" xfId="0" applyNumberFormat="1" applyFont="1" applyFill="1" applyBorder="1" applyAlignment="1">
      <alignment vertical="center"/>
    </xf>
    <xf numFmtId="0" fontId="16" fillId="0" borderId="3" xfId="0" applyFont="1" applyFill="1" applyBorder="1"/>
    <xf numFmtId="0" fontId="15" fillId="0" borderId="3" xfId="0" applyFont="1" applyFill="1" applyBorder="1"/>
    <xf numFmtId="0" fontId="6" fillId="0" borderId="3" xfId="0" applyFont="1" applyFill="1" applyBorder="1"/>
    <xf numFmtId="0" fontId="9" fillId="0" borderId="3" xfId="0" applyFont="1" applyFill="1" applyBorder="1"/>
    <xf numFmtId="49" fontId="17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7" fillId="0" borderId="3" xfId="0" applyFont="1" applyFill="1" applyBorder="1"/>
    <xf numFmtId="0" fontId="17" fillId="0" borderId="4" xfId="0" applyFont="1" applyFill="1" applyBorder="1" applyAlignment="1">
      <alignment horizontal="left" vertical="center"/>
    </xf>
    <xf numFmtId="0" fontId="9" fillId="0" borderId="0" xfId="0" applyFont="1" applyFill="1" applyBorder="1"/>
    <xf numFmtId="4" fontId="19" fillId="0" borderId="2" xfId="0" applyNumberFormat="1" applyFont="1" applyFill="1" applyBorder="1" applyAlignment="1">
      <alignment horizontal="right" vertical="center"/>
    </xf>
    <xf numFmtId="4" fontId="20" fillId="0" borderId="2" xfId="0" applyNumberFormat="1" applyFont="1" applyFill="1" applyBorder="1" applyAlignment="1">
      <alignment vertical="center"/>
    </xf>
    <xf numFmtId="4" fontId="21" fillId="0" borderId="2" xfId="0" applyNumberFormat="1" applyFont="1" applyFill="1" applyBorder="1" applyAlignment="1">
      <alignment wrapText="1"/>
    </xf>
    <xf numFmtId="4" fontId="22" fillId="0" borderId="2" xfId="0" applyNumberFormat="1" applyFont="1" applyFill="1" applyBorder="1"/>
    <xf numFmtId="4" fontId="23" fillId="0" borderId="2" xfId="0" applyNumberFormat="1" applyFont="1" applyFill="1" applyBorder="1"/>
    <xf numFmtId="4" fontId="13" fillId="0" borderId="0" xfId="0" applyNumberFormat="1" applyFont="1" applyFill="1" applyBorder="1" applyAlignment="1"/>
    <xf numFmtId="4" fontId="19" fillId="0" borderId="6" xfId="0" applyNumberFormat="1" applyFont="1" applyFill="1" applyBorder="1" applyAlignment="1">
      <alignment vertical="center"/>
    </xf>
    <xf numFmtId="0" fontId="13" fillId="0" borderId="0" xfId="0" applyNumberFormat="1" applyFont="1" applyFill="1" applyAlignment="1" applyProtection="1">
      <alignment vertical="center" wrapText="1"/>
    </xf>
    <xf numFmtId="0" fontId="26" fillId="0" borderId="7" xfId="0" applyFont="1" applyFill="1" applyBorder="1" applyAlignment="1">
      <alignment wrapText="1"/>
    </xf>
    <xf numFmtId="0" fontId="24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/>
    <xf numFmtId="0" fontId="2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3" fontId="26" fillId="0" borderId="7" xfId="0" applyNumberFormat="1" applyFont="1" applyFill="1" applyBorder="1" applyAlignment="1">
      <alignment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 wrapText="1"/>
    </xf>
    <xf numFmtId="0" fontId="24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24" fillId="0" borderId="4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</cellXfs>
  <cellStyles count="5">
    <cellStyle name="Normal_Доходи" xfId="1"/>
    <cellStyle name="Обычный" xfId="0" builtinId="0"/>
    <cellStyle name="Обычный 2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showZeros="0" tabSelected="1" view="pageBreakPreview" zoomScale="10" zoomScaleNormal="25" zoomScaleSheetLayoutView="10" workbookViewId="0">
      <pane xSplit="3" ySplit="12" topLeftCell="D73" activePane="bottomRight" state="frozen"/>
      <selection pane="topRight" activeCell="D1" sqref="D1"/>
      <selection pane="bottomLeft" activeCell="A12" sqref="A12"/>
      <selection pane="bottomRight" activeCell="B116" sqref="B116"/>
    </sheetView>
  </sheetViews>
  <sheetFormatPr defaultColWidth="9.140625" defaultRowHeight="12.75" x14ac:dyDescent="0.2"/>
  <cols>
    <col min="1" max="1" width="75.42578125" style="2" customWidth="1"/>
    <col min="2" max="2" width="256" style="2" customWidth="1"/>
    <col min="3" max="3" width="72.42578125" style="2" customWidth="1"/>
    <col min="4" max="4" width="248.5703125" style="2" customWidth="1"/>
    <col min="5" max="5" width="255.140625" style="2" customWidth="1"/>
    <col min="6" max="6" width="196" style="2" customWidth="1"/>
    <col min="7" max="7" width="195" style="2" customWidth="1"/>
    <col min="8" max="8" width="94" style="2" customWidth="1"/>
    <col min="9" max="9" width="74.85546875" style="2" customWidth="1"/>
    <col min="10" max="10" width="75.85546875" style="2" customWidth="1"/>
    <col min="11" max="11" width="74.85546875" style="2" customWidth="1"/>
    <col min="12" max="12" width="72" style="2" customWidth="1"/>
    <col min="13" max="13" width="84.42578125" style="2" customWidth="1"/>
    <col min="14" max="14" width="205.42578125" style="2" customWidth="1"/>
    <col min="15" max="15" width="255" style="2" customWidth="1"/>
    <col min="16" max="16" width="255.42578125" style="2" customWidth="1"/>
    <col min="17" max="17" width="187" style="2" customWidth="1"/>
    <col min="18" max="18" width="98.5703125" style="2" customWidth="1"/>
    <col min="19" max="19" width="103.85546875" style="2" customWidth="1"/>
    <col min="20" max="20" width="129.42578125" style="2" customWidth="1"/>
    <col min="21" max="21" width="96.5703125" style="2" customWidth="1"/>
    <col min="22" max="16384" width="9.140625" style="2"/>
  </cols>
  <sheetData>
    <row r="1" spans="1:22" ht="55.5" customHeight="1" x14ac:dyDescent="0.95">
      <c r="A1" s="1"/>
      <c r="B1" s="1"/>
      <c r="C1" s="1"/>
      <c r="D1" s="1"/>
      <c r="E1" s="36"/>
      <c r="F1" s="36"/>
      <c r="G1" s="36" t="s">
        <v>247</v>
      </c>
      <c r="H1" s="36"/>
      <c r="I1" s="36"/>
      <c r="J1" s="36"/>
      <c r="K1" s="63"/>
      <c r="L1" s="63"/>
      <c r="M1" s="63"/>
      <c r="P1" s="3"/>
    </row>
    <row r="2" spans="1:22" ht="72.75" customHeight="1" x14ac:dyDescent="0.95">
      <c r="A2" s="1"/>
      <c r="B2" s="1"/>
      <c r="C2" s="1"/>
      <c r="D2" s="1"/>
      <c r="E2" s="43"/>
      <c r="F2" s="38"/>
      <c r="G2" s="38" t="s">
        <v>245</v>
      </c>
      <c r="H2" s="38"/>
      <c r="I2" s="38"/>
      <c r="J2" s="38"/>
      <c r="K2" s="69"/>
      <c r="L2" s="69"/>
      <c r="M2" s="69"/>
      <c r="P2" s="3"/>
    </row>
    <row r="3" spans="1:22" ht="87.75" customHeight="1" x14ac:dyDescent="0.9">
      <c r="A3" s="1"/>
      <c r="B3" s="1"/>
      <c r="C3" s="1"/>
      <c r="D3" s="48" t="s">
        <v>246</v>
      </c>
      <c r="E3" s="48"/>
      <c r="F3" s="48"/>
      <c r="G3" s="48"/>
      <c r="H3" s="48"/>
      <c r="I3" s="48"/>
      <c r="J3" s="48"/>
      <c r="K3" s="48"/>
      <c r="L3" s="48"/>
      <c r="M3" s="38"/>
      <c r="N3" s="6"/>
      <c r="O3" s="6"/>
      <c r="P3" s="3"/>
    </row>
    <row r="4" spans="1:22" ht="45" customHeight="1" x14ac:dyDescent="1">
      <c r="A4" s="5"/>
      <c r="E4" s="36"/>
      <c r="F4" s="16"/>
      <c r="G4" s="16" t="s">
        <v>0</v>
      </c>
      <c r="H4" s="16"/>
      <c r="I4" s="16"/>
      <c r="J4" s="16"/>
      <c r="K4" s="16"/>
      <c r="L4" s="16"/>
      <c r="M4" s="16"/>
      <c r="O4" s="7" t="s">
        <v>0</v>
      </c>
      <c r="P4" s="4"/>
      <c r="Q4" s="20"/>
      <c r="R4" s="20"/>
      <c r="S4" s="20"/>
      <c r="U4" s="20" t="s">
        <v>117</v>
      </c>
    </row>
    <row r="5" spans="1:22" s="19" customFormat="1" ht="152.25" customHeight="1" x14ac:dyDescent="0.7">
      <c r="A5" s="66" t="s">
        <v>105</v>
      </c>
      <c r="B5" s="66" t="s">
        <v>211</v>
      </c>
      <c r="C5" s="58"/>
      <c r="D5" s="49" t="s">
        <v>104</v>
      </c>
      <c r="E5" s="66" t="s">
        <v>43</v>
      </c>
      <c r="F5" s="66"/>
      <c r="G5" s="66"/>
      <c r="H5" s="66" t="s">
        <v>43</v>
      </c>
      <c r="I5" s="66"/>
      <c r="J5" s="66"/>
      <c r="K5" s="66"/>
      <c r="L5" s="66"/>
      <c r="M5" s="66"/>
      <c r="N5" s="66" t="s">
        <v>1</v>
      </c>
      <c r="O5" s="66"/>
      <c r="P5" s="50" t="s">
        <v>42</v>
      </c>
      <c r="Q5" s="68" t="s">
        <v>109</v>
      </c>
      <c r="R5" s="58" t="s">
        <v>115</v>
      </c>
      <c r="S5" s="59"/>
      <c r="T5" s="60"/>
      <c r="U5" s="67" t="s">
        <v>109</v>
      </c>
      <c r="V5" s="22"/>
    </row>
    <row r="6" spans="1:22" s="18" customFormat="1" ht="69.75" customHeight="1" x14ac:dyDescent="0.55000000000000004">
      <c r="A6" s="66"/>
      <c r="B6" s="66"/>
      <c r="C6" s="58"/>
      <c r="D6" s="53" t="s">
        <v>106</v>
      </c>
      <c r="E6" s="54" t="s">
        <v>2</v>
      </c>
      <c r="F6" s="65" t="s">
        <v>44</v>
      </c>
      <c r="G6" s="65"/>
      <c r="H6" s="79" t="s">
        <v>44</v>
      </c>
      <c r="I6" s="79"/>
      <c r="J6" s="79"/>
      <c r="K6" s="79"/>
      <c r="L6" s="79"/>
      <c r="M6" s="79"/>
      <c r="N6" s="65" t="s">
        <v>227</v>
      </c>
      <c r="O6" s="65"/>
      <c r="P6" s="51" t="s">
        <v>3</v>
      </c>
      <c r="Q6" s="68"/>
      <c r="R6" s="44" t="s">
        <v>221</v>
      </c>
      <c r="S6" s="75" t="s">
        <v>3</v>
      </c>
      <c r="T6" s="76"/>
      <c r="U6" s="67"/>
      <c r="V6" s="23"/>
    </row>
    <row r="7" spans="1:22" s="8" customFormat="1" ht="87" customHeight="1" x14ac:dyDescent="0.95">
      <c r="A7" s="66"/>
      <c r="B7" s="66"/>
      <c r="C7" s="58"/>
      <c r="D7" s="58" t="s">
        <v>108</v>
      </c>
      <c r="E7" s="59"/>
      <c r="F7" s="59"/>
      <c r="G7" s="60"/>
      <c r="H7" s="78" t="s">
        <v>108</v>
      </c>
      <c r="I7" s="78"/>
      <c r="J7" s="78"/>
      <c r="K7" s="78"/>
      <c r="L7" s="78"/>
      <c r="M7" s="78"/>
      <c r="N7" s="61" t="s">
        <v>107</v>
      </c>
      <c r="O7" s="62"/>
      <c r="P7" s="52" t="s">
        <v>107</v>
      </c>
      <c r="Q7" s="68"/>
      <c r="R7" s="72" t="s">
        <v>108</v>
      </c>
      <c r="S7" s="73"/>
      <c r="T7" s="74"/>
      <c r="U7" s="67"/>
      <c r="V7" s="24"/>
    </row>
    <row r="8" spans="1:22" s="8" customFormat="1" ht="69.75" customHeight="1" x14ac:dyDescent="1">
      <c r="A8" s="66"/>
      <c r="B8" s="66"/>
      <c r="C8" s="58"/>
      <c r="D8" s="47" t="s">
        <v>48</v>
      </c>
      <c r="E8" s="46" t="s">
        <v>45</v>
      </c>
      <c r="F8" s="65" t="s">
        <v>233</v>
      </c>
      <c r="G8" s="65"/>
      <c r="H8" s="65" t="s">
        <v>234</v>
      </c>
      <c r="I8" s="65"/>
      <c r="J8" s="65"/>
      <c r="K8" s="65"/>
      <c r="L8" s="65"/>
      <c r="M8" s="51" t="s">
        <v>95</v>
      </c>
      <c r="N8" s="65" t="s">
        <v>46</v>
      </c>
      <c r="O8" s="65"/>
      <c r="P8" s="51" t="s">
        <v>47</v>
      </c>
      <c r="Q8" s="68"/>
      <c r="R8" s="40" t="s">
        <v>230</v>
      </c>
      <c r="S8" s="70" t="s">
        <v>116</v>
      </c>
      <c r="T8" s="71"/>
      <c r="U8" s="67"/>
      <c r="V8" s="24"/>
    </row>
    <row r="9" spans="1:22" s="17" customFormat="1" ht="63" customHeight="1" x14ac:dyDescent="0.65">
      <c r="A9" s="66"/>
      <c r="B9" s="66"/>
      <c r="C9" s="66"/>
      <c r="D9" s="66" t="s">
        <v>217</v>
      </c>
      <c r="E9" s="77" t="s">
        <v>216</v>
      </c>
      <c r="F9" s="66" t="s">
        <v>248</v>
      </c>
      <c r="G9" s="45" t="s">
        <v>111</v>
      </c>
      <c r="H9" s="66" t="s">
        <v>235</v>
      </c>
      <c r="I9" s="66" t="s">
        <v>111</v>
      </c>
      <c r="J9" s="66"/>
      <c r="K9" s="66"/>
      <c r="L9" s="66"/>
      <c r="M9" s="66" t="s">
        <v>229</v>
      </c>
      <c r="N9" s="66" t="s">
        <v>110</v>
      </c>
      <c r="O9" s="50" t="s">
        <v>226</v>
      </c>
      <c r="P9" s="66" t="s">
        <v>118</v>
      </c>
      <c r="Q9" s="68"/>
      <c r="R9" s="66" t="s">
        <v>231</v>
      </c>
      <c r="S9" s="66" t="s">
        <v>215</v>
      </c>
      <c r="T9" s="66" t="s">
        <v>251</v>
      </c>
      <c r="U9" s="67"/>
      <c r="V9" s="25"/>
    </row>
    <row r="10" spans="1:22" s="17" customFormat="1" ht="409.5" customHeight="1" x14ac:dyDescent="0.65">
      <c r="A10" s="66"/>
      <c r="B10" s="66"/>
      <c r="C10" s="66"/>
      <c r="D10" s="66"/>
      <c r="E10" s="77"/>
      <c r="F10" s="66"/>
      <c r="G10" s="66" t="s">
        <v>218</v>
      </c>
      <c r="H10" s="66"/>
      <c r="I10" s="66" t="s">
        <v>243</v>
      </c>
      <c r="J10" s="66" t="s">
        <v>249</v>
      </c>
      <c r="K10" s="66" t="s">
        <v>242</v>
      </c>
      <c r="L10" s="66" t="s">
        <v>241</v>
      </c>
      <c r="M10" s="66"/>
      <c r="N10" s="66"/>
      <c r="O10" s="66" t="s">
        <v>228</v>
      </c>
      <c r="P10" s="66"/>
      <c r="Q10" s="68"/>
      <c r="R10" s="66"/>
      <c r="S10" s="66"/>
      <c r="T10" s="66"/>
      <c r="U10" s="67"/>
      <c r="V10" s="25"/>
    </row>
    <row r="11" spans="1:22" s="30" customFormat="1" ht="270" customHeight="1" x14ac:dyDescent="0.65">
      <c r="A11" s="66"/>
      <c r="B11" s="66"/>
      <c r="C11" s="66"/>
      <c r="D11" s="66"/>
      <c r="E11" s="77"/>
      <c r="F11" s="66"/>
      <c r="G11" s="66"/>
      <c r="H11" s="66"/>
      <c r="I11" s="66"/>
      <c r="J11" s="66"/>
      <c r="K11" s="66"/>
      <c r="L11" s="66" t="s">
        <v>236</v>
      </c>
      <c r="M11" s="66"/>
      <c r="N11" s="66"/>
      <c r="O11" s="66"/>
      <c r="P11" s="66"/>
      <c r="Q11" s="68"/>
      <c r="R11" s="66"/>
      <c r="S11" s="66"/>
      <c r="T11" s="66"/>
      <c r="U11" s="67"/>
    </row>
    <row r="12" spans="1:22" s="12" customFormat="1" ht="69.75" customHeight="1" x14ac:dyDescent="0.65">
      <c r="A12" s="66"/>
      <c r="B12" s="66"/>
      <c r="C12" s="66"/>
      <c r="D12" s="66"/>
      <c r="E12" s="77"/>
      <c r="F12" s="66"/>
      <c r="G12" s="66"/>
      <c r="H12" s="66"/>
      <c r="I12" s="66"/>
      <c r="J12" s="66"/>
      <c r="K12" s="66"/>
      <c r="L12" s="66" t="s">
        <v>236</v>
      </c>
      <c r="M12" s="66"/>
      <c r="N12" s="66"/>
      <c r="O12" s="66"/>
      <c r="P12" s="66"/>
      <c r="Q12" s="68"/>
      <c r="R12" s="66"/>
      <c r="S12" s="66"/>
      <c r="T12" s="66"/>
      <c r="U12" s="67"/>
    </row>
    <row r="13" spans="1:22" ht="74.25" customHeight="1" x14ac:dyDescent="0.95">
      <c r="A13" s="26" t="s">
        <v>7</v>
      </c>
      <c r="B13" s="56" t="s">
        <v>119</v>
      </c>
      <c r="C13" s="57"/>
      <c r="D13" s="31"/>
      <c r="E13" s="31">
        <v>9198519.4700000007</v>
      </c>
      <c r="F13" s="21">
        <v>348449</v>
      </c>
      <c r="G13" s="21">
        <v>329719</v>
      </c>
      <c r="H13" s="21">
        <v>113400</v>
      </c>
      <c r="I13" s="21"/>
      <c r="J13" s="21"/>
      <c r="K13" s="21"/>
      <c r="L13" s="21">
        <v>113400</v>
      </c>
      <c r="M13" s="21">
        <v>691644</v>
      </c>
      <c r="N13" s="21"/>
      <c r="O13" s="21"/>
      <c r="P13" s="37"/>
      <c r="Q13" s="37">
        <v>36940271.469999999</v>
      </c>
      <c r="R13" s="37">
        <v>1800000</v>
      </c>
      <c r="S13" s="37">
        <v>23300</v>
      </c>
      <c r="T13" s="37"/>
      <c r="U13" s="21">
        <v>2641600</v>
      </c>
    </row>
    <row r="14" spans="1:22" ht="74.25" x14ac:dyDescent="0.95">
      <c r="A14" s="26" t="s">
        <v>8</v>
      </c>
      <c r="B14" s="56" t="s">
        <v>120</v>
      </c>
      <c r="C14" s="57"/>
      <c r="D14" s="31"/>
      <c r="E14" s="31">
        <v>351951202.79000002</v>
      </c>
      <c r="F14" s="21">
        <v>14490944</v>
      </c>
      <c r="G14" s="21">
        <v>14490944</v>
      </c>
      <c r="H14" s="21">
        <v>10844064.800000001</v>
      </c>
      <c r="I14" s="21"/>
      <c r="J14" s="21">
        <v>6427700</v>
      </c>
      <c r="K14" s="21"/>
      <c r="L14" s="21">
        <v>4416364.8</v>
      </c>
      <c r="M14" s="21">
        <v>46712566</v>
      </c>
      <c r="N14" s="21"/>
      <c r="O14" s="21"/>
      <c r="P14" s="21"/>
      <c r="Q14" s="37">
        <v>1571210440.6299999</v>
      </c>
      <c r="R14" s="21"/>
      <c r="S14" s="21"/>
      <c r="T14" s="21">
        <v>938732</v>
      </c>
      <c r="U14" s="21">
        <v>4719476</v>
      </c>
    </row>
    <row r="15" spans="1:22" ht="74.25" x14ac:dyDescent="0.95">
      <c r="A15" s="26" t="s">
        <v>9</v>
      </c>
      <c r="B15" s="56" t="s">
        <v>121</v>
      </c>
      <c r="C15" s="57"/>
      <c r="D15" s="31"/>
      <c r="E15" s="31">
        <v>124013881.51000001</v>
      </c>
      <c r="F15" s="21">
        <v>3829918</v>
      </c>
      <c r="G15" s="21">
        <v>3725323</v>
      </c>
      <c r="H15" s="21">
        <v>1360800</v>
      </c>
      <c r="I15" s="21"/>
      <c r="J15" s="21"/>
      <c r="K15" s="21"/>
      <c r="L15" s="21">
        <v>1360800</v>
      </c>
      <c r="M15" s="21">
        <v>9343349</v>
      </c>
      <c r="N15" s="21"/>
      <c r="O15" s="21"/>
      <c r="P15" s="21"/>
      <c r="Q15" s="37">
        <v>650927570.50999999</v>
      </c>
      <c r="R15" s="21"/>
      <c r="S15" s="21">
        <v>20000</v>
      </c>
      <c r="T15" s="21"/>
      <c r="U15" s="21">
        <v>220000</v>
      </c>
    </row>
    <row r="16" spans="1:22" ht="74.25" x14ac:dyDescent="0.95">
      <c r="A16" s="26" t="s">
        <v>10</v>
      </c>
      <c r="B16" s="56" t="s">
        <v>122</v>
      </c>
      <c r="C16" s="57"/>
      <c r="D16" s="31"/>
      <c r="E16" s="31">
        <v>44523000.969999999</v>
      </c>
      <c r="F16" s="21">
        <v>657202</v>
      </c>
      <c r="G16" s="21">
        <v>640047</v>
      </c>
      <c r="H16" s="21">
        <v>579600</v>
      </c>
      <c r="I16" s="21"/>
      <c r="J16" s="21">
        <v>352800</v>
      </c>
      <c r="K16" s="21"/>
      <c r="L16" s="21">
        <v>226800</v>
      </c>
      <c r="M16" s="21">
        <v>7330737</v>
      </c>
      <c r="N16" s="21"/>
      <c r="O16" s="21"/>
      <c r="P16" s="21"/>
      <c r="Q16" s="37">
        <v>127667689.97</v>
      </c>
      <c r="R16" s="21"/>
      <c r="S16" s="21">
        <v>45600</v>
      </c>
      <c r="T16" s="21"/>
      <c r="U16" s="21">
        <v>130400</v>
      </c>
    </row>
    <row r="17" spans="1:21" ht="74.25" customHeight="1" x14ac:dyDescent="0.95">
      <c r="A17" s="26" t="s">
        <v>11</v>
      </c>
      <c r="B17" s="56" t="s">
        <v>123</v>
      </c>
      <c r="C17" s="57"/>
      <c r="D17" s="31"/>
      <c r="E17" s="31">
        <v>311639769.30000001</v>
      </c>
      <c r="F17" s="21">
        <v>10826303</v>
      </c>
      <c r="G17" s="21">
        <v>10504049</v>
      </c>
      <c r="H17" s="21">
        <v>14905800</v>
      </c>
      <c r="I17" s="21"/>
      <c r="J17" s="21">
        <v>10861200</v>
      </c>
      <c r="K17" s="21"/>
      <c r="L17" s="21">
        <v>4044600</v>
      </c>
      <c r="M17" s="21">
        <v>23768685</v>
      </c>
      <c r="N17" s="21"/>
      <c r="O17" s="21"/>
      <c r="P17" s="21"/>
      <c r="Q17" s="37">
        <v>1186078570.3</v>
      </c>
      <c r="R17" s="21">
        <v>530000</v>
      </c>
      <c r="S17" s="21"/>
      <c r="T17" s="21"/>
      <c r="U17" s="21">
        <v>16135918</v>
      </c>
    </row>
    <row r="18" spans="1:21" ht="74.25" x14ac:dyDescent="0.95">
      <c r="A18" s="26" t="s">
        <v>12</v>
      </c>
      <c r="B18" s="56" t="s">
        <v>124</v>
      </c>
      <c r="C18" s="57"/>
      <c r="D18" s="31"/>
      <c r="E18" s="31">
        <v>24317593.859999999</v>
      </c>
      <c r="F18" s="21">
        <v>800450.87</v>
      </c>
      <c r="G18" s="21">
        <v>780890.87</v>
      </c>
      <c r="H18" s="21">
        <v>462000</v>
      </c>
      <c r="I18" s="21"/>
      <c r="J18" s="21">
        <v>159600</v>
      </c>
      <c r="K18" s="21"/>
      <c r="L18" s="21">
        <v>302400</v>
      </c>
      <c r="M18" s="21">
        <v>1393203</v>
      </c>
      <c r="N18" s="21"/>
      <c r="O18" s="21"/>
      <c r="P18" s="21"/>
      <c r="Q18" s="37">
        <v>108633118.73</v>
      </c>
      <c r="R18" s="21"/>
      <c r="S18" s="21"/>
      <c r="T18" s="21"/>
      <c r="U18" s="21">
        <v>5307800</v>
      </c>
    </row>
    <row r="19" spans="1:21" ht="74.25" x14ac:dyDescent="0.95">
      <c r="A19" s="26" t="s">
        <v>13</v>
      </c>
      <c r="B19" s="56" t="s">
        <v>125</v>
      </c>
      <c r="C19" s="57"/>
      <c r="D19" s="31"/>
      <c r="E19" s="31">
        <v>56940347.350000001</v>
      </c>
      <c r="F19" s="21">
        <v>1977667</v>
      </c>
      <c r="G19" s="21">
        <v>1903256</v>
      </c>
      <c r="H19" s="21">
        <v>680400</v>
      </c>
      <c r="I19" s="21"/>
      <c r="J19" s="21">
        <v>0</v>
      </c>
      <c r="K19" s="21"/>
      <c r="L19" s="21">
        <v>680400</v>
      </c>
      <c r="M19" s="21">
        <v>3878518</v>
      </c>
      <c r="N19" s="21"/>
      <c r="O19" s="21"/>
      <c r="P19" s="21"/>
      <c r="Q19" s="37">
        <v>242355797.62</v>
      </c>
      <c r="R19" s="21"/>
      <c r="S19" s="21">
        <v>112200</v>
      </c>
      <c r="T19" s="21"/>
      <c r="U19" s="21">
        <v>320100</v>
      </c>
    </row>
    <row r="20" spans="1:21" ht="74.25" x14ac:dyDescent="0.95">
      <c r="A20" s="26" t="s">
        <v>14</v>
      </c>
      <c r="B20" s="56" t="s">
        <v>126</v>
      </c>
      <c r="C20" s="57"/>
      <c r="D20" s="31"/>
      <c r="E20" s="31">
        <v>41017794.810000002</v>
      </c>
      <c r="F20" s="21">
        <v>1345257</v>
      </c>
      <c r="G20" s="21">
        <v>1304177</v>
      </c>
      <c r="H20" s="21">
        <v>2083200</v>
      </c>
      <c r="I20" s="21"/>
      <c r="J20" s="21">
        <v>1554000</v>
      </c>
      <c r="K20" s="21"/>
      <c r="L20" s="21">
        <v>529200</v>
      </c>
      <c r="M20" s="21">
        <v>2850580</v>
      </c>
      <c r="N20" s="21"/>
      <c r="O20" s="21"/>
      <c r="P20" s="21"/>
      <c r="Q20" s="37">
        <v>148486248.81</v>
      </c>
      <c r="R20" s="21"/>
      <c r="S20" s="21"/>
      <c r="T20" s="21"/>
      <c r="U20" s="21">
        <v>302000</v>
      </c>
    </row>
    <row r="21" spans="1:21" ht="74.25" customHeight="1" x14ac:dyDescent="0.95">
      <c r="A21" s="26" t="s">
        <v>15</v>
      </c>
      <c r="B21" s="56" t="s">
        <v>127</v>
      </c>
      <c r="C21" s="57"/>
      <c r="D21" s="31"/>
      <c r="E21" s="31">
        <v>23058026.27</v>
      </c>
      <c r="F21" s="21">
        <v>578328</v>
      </c>
      <c r="G21" s="21">
        <v>561878</v>
      </c>
      <c r="H21" s="21">
        <v>516147.6</v>
      </c>
      <c r="I21" s="21"/>
      <c r="J21" s="21">
        <v>292647.59999999998</v>
      </c>
      <c r="K21" s="21"/>
      <c r="L21" s="21">
        <v>223500</v>
      </c>
      <c r="M21" s="21">
        <v>3269785</v>
      </c>
      <c r="N21" s="21"/>
      <c r="O21" s="21"/>
      <c r="P21" s="21"/>
      <c r="Q21" s="37">
        <v>89656743.86999999</v>
      </c>
      <c r="R21" s="21"/>
      <c r="S21" s="21">
        <v>41200</v>
      </c>
      <c r="T21" s="21"/>
      <c r="U21" s="21">
        <v>247146</v>
      </c>
    </row>
    <row r="22" spans="1:21" ht="74.25" x14ac:dyDescent="0.95">
      <c r="A22" s="26" t="s">
        <v>16</v>
      </c>
      <c r="B22" s="56" t="s">
        <v>128</v>
      </c>
      <c r="C22" s="57"/>
      <c r="D22" s="31"/>
      <c r="E22" s="31">
        <v>53367030.270000003</v>
      </c>
      <c r="F22" s="21">
        <v>1889451</v>
      </c>
      <c r="G22" s="21">
        <v>1825286</v>
      </c>
      <c r="H22" s="21">
        <v>1713600</v>
      </c>
      <c r="I22" s="21"/>
      <c r="J22" s="21">
        <v>1184400</v>
      </c>
      <c r="K22" s="21"/>
      <c r="L22" s="21">
        <v>529200</v>
      </c>
      <c r="M22" s="21">
        <v>6450258</v>
      </c>
      <c r="N22" s="21"/>
      <c r="O22" s="21"/>
      <c r="P22" s="21"/>
      <c r="Q22" s="37">
        <v>220277647.47</v>
      </c>
      <c r="R22" s="21"/>
      <c r="S22" s="21">
        <v>106200</v>
      </c>
      <c r="T22" s="21"/>
      <c r="U22" s="21">
        <v>303100</v>
      </c>
    </row>
    <row r="23" spans="1:21" ht="74.25" x14ac:dyDescent="0.95">
      <c r="A23" s="26" t="s">
        <v>17</v>
      </c>
      <c r="B23" s="56" t="s">
        <v>129</v>
      </c>
      <c r="C23" s="57"/>
      <c r="D23" s="31"/>
      <c r="E23" s="31">
        <v>5134205.5999999996</v>
      </c>
      <c r="F23" s="21">
        <v>485894.12</v>
      </c>
      <c r="G23" s="21">
        <v>438744.12</v>
      </c>
      <c r="H23" s="21">
        <v>151200</v>
      </c>
      <c r="I23" s="21"/>
      <c r="J23" s="21"/>
      <c r="K23" s="21"/>
      <c r="L23" s="21">
        <v>151200</v>
      </c>
      <c r="M23" s="21">
        <v>1293360</v>
      </c>
      <c r="N23" s="21"/>
      <c r="O23" s="21"/>
      <c r="P23" s="21"/>
      <c r="Q23" s="37">
        <v>39548807.719999999</v>
      </c>
      <c r="R23" s="21"/>
      <c r="S23" s="21">
        <v>28400</v>
      </c>
      <c r="T23" s="21"/>
      <c r="U23" s="21">
        <v>81000</v>
      </c>
    </row>
    <row r="24" spans="1:21" ht="74.25" x14ac:dyDescent="0.95">
      <c r="A24" s="26" t="s">
        <v>18</v>
      </c>
      <c r="B24" s="56" t="s">
        <v>130</v>
      </c>
      <c r="C24" s="57"/>
      <c r="D24" s="31"/>
      <c r="E24" s="31">
        <v>19965160.75</v>
      </c>
      <c r="F24" s="21">
        <v>634458</v>
      </c>
      <c r="G24" s="21">
        <v>591803</v>
      </c>
      <c r="H24" s="21">
        <v>634200</v>
      </c>
      <c r="I24" s="21"/>
      <c r="J24" s="21">
        <v>445200</v>
      </c>
      <c r="K24" s="21"/>
      <c r="L24" s="21">
        <v>189000</v>
      </c>
      <c r="M24" s="21">
        <v>0</v>
      </c>
      <c r="N24" s="31"/>
      <c r="O24" s="31"/>
      <c r="P24" s="21"/>
      <c r="Q24" s="37">
        <v>72391130.75</v>
      </c>
      <c r="R24" s="21"/>
      <c r="S24" s="21"/>
      <c r="T24" s="21"/>
      <c r="U24" s="21">
        <v>87800</v>
      </c>
    </row>
    <row r="25" spans="1:21" ht="70.5" customHeight="1" x14ac:dyDescent="0.95">
      <c r="A25" s="26" t="s">
        <v>19</v>
      </c>
      <c r="B25" s="56" t="s">
        <v>131</v>
      </c>
      <c r="C25" s="57"/>
      <c r="D25" s="31"/>
      <c r="E25" s="31">
        <v>5477317.3600000003</v>
      </c>
      <c r="F25" s="21">
        <v>449335</v>
      </c>
      <c r="G25" s="21">
        <v>433130</v>
      </c>
      <c r="H25" s="21">
        <v>189000</v>
      </c>
      <c r="I25" s="21"/>
      <c r="J25" s="21">
        <v>0</v>
      </c>
      <c r="K25" s="21"/>
      <c r="L25" s="21">
        <v>189000</v>
      </c>
      <c r="M25" s="21">
        <v>953700</v>
      </c>
      <c r="N25" s="21"/>
      <c r="O25" s="21"/>
      <c r="P25" s="21"/>
      <c r="Q25" s="37">
        <v>39504132.359999999</v>
      </c>
      <c r="R25" s="21"/>
      <c r="S25" s="21">
        <v>28400</v>
      </c>
      <c r="T25" s="21"/>
      <c r="U25" s="21">
        <v>1081000</v>
      </c>
    </row>
    <row r="26" spans="1:21" ht="74.25" x14ac:dyDescent="0.95">
      <c r="A26" s="26"/>
      <c r="B26" s="56" t="s">
        <v>212</v>
      </c>
      <c r="C26" s="57"/>
      <c r="D26" s="31">
        <f t="shared" ref="D26" si="0">SUM(D13:D25)</f>
        <v>0</v>
      </c>
      <c r="E26" s="31">
        <v>1070603850.3099999</v>
      </c>
      <c r="F26" s="21">
        <v>38313656.990000002</v>
      </c>
      <c r="G26" s="31">
        <v>37529246.990000002</v>
      </c>
      <c r="H26" s="21">
        <v>34233412.400000006</v>
      </c>
      <c r="I26" s="31"/>
      <c r="J26" s="31">
        <v>21277547.600000001</v>
      </c>
      <c r="K26" s="31">
        <v>0</v>
      </c>
      <c r="L26" s="31">
        <v>12955864.800000001</v>
      </c>
      <c r="M26" s="31">
        <v>107936385</v>
      </c>
      <c r="N26" s="31"/>
      <c r="O26" s="31"/>
      <c r="P26" s="31">
        <v>0</v>
      </c>
      <c r="Q26" s="37">
        <v>4533678170.21</v>
      </c>
      <c r="R26" s="21">
        <v>2330000</v>
      </c>
      <c r="S26" s="31">
        <v>405300</v>
      </c>
      <c r="T26" s="31">
        <v>938732</v>
      </c>
      <c r="U26" s="21">
        <v>31577340</v>
      </c>
    </row>
    <row r="27" spans="1:21" ht="66.75" customHeight="1" x14ac:dyDescent="0.95">
      <c r="A27" s="26" t="s">
        <v>20</v>
      </c>
      <c r="B27" s="56" t="s">
        <v>153</v>
      </c>
      <c r="C27" s="57"/>
      <c r="D27" s="31"/>
      <c r="E27" s="31">
        <v>39335508.140000001</v>
      </c>
      <c r="F27" s="21">
        <v>0</v>
      </c>
      <c r="G27" s="21"/>
      <c r="H27" s="21">
        <v>0</v>
      </c>
      <c r="I27" s="21"/>
      <c r="J27" s="21"/>
      <c r="K27" s="21"/>
      <c r="L27" s="21"/>
      <c r="M27" s="21"/>
      <c r="N27" s="21"/>
      <c r="O27" s="21"/>
      <c r="P27" s="21"/>
      <c r="Q27" s="37">
        <v>135767786.13999999</v>
      </c>
      <c r="R27" s="21"/>
      <c r="S27" s="21"/>
      <c r="T27" s="21"/>
      <c r="U27" s="21">
        <v>0</v>
      </c>
    </row>
    <row r="28" spans="1:21" ht="66.75" customHeight="1" x14ac:dyDescent="0.95">
      <c r="A28" s="26" t="s">
        <v>21</v>
      </c>
      <c r="B28" s="56" t="s">
        <v>132</v>
      </c>
      <c r="C28" s="57"/>
      <c r="D28" s="31">
        <f>998760+1858251</f>
        <v>2857011</v>
      </c>
      <c r="E28" s="31">
        <v>21547822.539999999</v>
      </c>
      <c r="F28" s="21">
        <v>278770</v>
      </c>
      <c r="G28" s="21">
        <v>257025</v>
      </c>
      <c r="H28" s="21">
        <v>1710000</v>
      </c>
      <c r="I28" s="21">
        <v>1710000</v>
      </c>
      <c r="J28" s="21">
        <v>0</v>
      </c>
      <c r="K28" s="21"/>
      <c r="L28" s="21">
        <v>0</v>
      </c>
      <c r="M28" s="21">
        <v>0</v>
      </c>
      <c r="N28" s="21"/>
      <c r="O28" s="21"/>
      <c r="P28" s="21"/>
      <c r="Q28" s="37">
        <v>102236979.49999999</v>
      </c>
      <c r="R28" s="21"/>
      <c r="S28" s="21">
        <v>12000</v>
      </c>
      <c r="T28" s="21"/>
      <c r="U28" s="21">
        <v>34300</v>
      </c>
    </row>
    <row r="29" spans="1:21" ht="66.75" customHeight="1" x14ac:dyDescent="0.95">
      <c r="A29" s="26" t="s">
        <v>22</v>
      </c>
      <c r="B29" s="56" t="s">
        <v>133</v>
      </c>
      <c r="C29" s="57"/>
      <c r="D29" s="31">
        <f>4504110+8363234</f>
        <v>12867344</v>
      </c>
      <c r="E29" s="31">
        <v>30841458.140000001</v>
      </c>
      <c r="F29" s="21">
        <v>976085</v>
      </c>
      <c r="G29" s="21">
        <v>944215</v>
      </c>
      <c r="H29" s="21">
        <v>529200</v>
      </c>
      <c r="I29" s="21"/>
      <c r="J29" s="21">
        <v>0</v>
      </c>
      <c r="K29" s="21"/>
      <c r="L29" s="21">
        <v>529200</v>
      </c>
      <c r="M29" s="21">
        <v>3347065</v>
      </c>
      <c r="N29" s="21"/>
      <c r="O29" s="21"/>
      <c r="P29" s="21"/>
      <c r="Q29" s="37">
        <v>169597301.13999999</v>
      </c>
      <c r="R29" s="21"/>
      <c r="S29" s="21">
        <v>35400</v>
      </c>
      <c r="T29" s="21"/>
      <c r="U29" s="21">
        <v>101000</v>
      </c>
    </row>
    <row r="30" spans="1:21" ht="66.75" customHeight="1" x14ac:dyDescent="0.95">
      <c r="A30" s="26" t="s">
        <v>23</v>
      </c>
      <c r="B30" s="56" t="s">
        <v>134</v>
      </c>
      <c r="C30" s="57"/>
      <c r="D30" s="31">
        <f>5803400+10731690</f>
        <v>16535090</v>
      </c>
      <c r="E30" s="31">
        <v>33613873.57</v>
      </c>
      <c r="F30" s="21">
        <v>1310974.31</v>
      </c>
      <c r="G30" s="21">
        <v>1258209.31</v>
      </c>
      <c r="H30" s="21">
        <v>453600</v>
      </c>
      <c r="I30" s="21"/>
      <c r="J30" s="21">
        <v>0</v>
      </c>
      <c r="K30" s="21"/>
      <c r="L30" s="21">
        <v>453600</v>
      </c>
      <c r="M30" s="21">
        <v>2140931</v>
      </c>
      <c r="N30" s="21"/>
      <c r="O30" s="21"/>
      <c r="P30" s="21"/>
      <c r="Q30" s="37">
        <v>168187201.88</v>
      </c>
      <c r="R30" s="21"/>
      <c r="S30" s="21">
        <v>45700</v>
      </c>
      <c r="T30" s="21"/>
      <c r="U30" s="21">
        <v>130400</v>
      </c>
    </row>
    <row r="31" spans="1:21" ht="66.75" customHeight="1" x14ac:dyDescent="0.95">
      <c r="A31" s="26" t="s">
        <v>24</v>
      </c>
      <c r="B31" s="56" t="s">
        <v>135</v>
      </c>
      <c r="C31" s="57"/>
      <c r="D31" s="31"/>
      <c r="E31" s="31">
        <v>21141206.609999999</v>
      </c>
      <c r="F31" s="21">
        <v>1149068</v>
      </c>
      <c r="G31" s="21">
        <v>1122068</v>
      </c>
      <c r="H31" s="21">
        <v>793800</v>
      </c>
      <c r="I31" s="21"/>
      <c r="J31" s="21">
        <v>0</v>
      </c>
      <c r="K31" s="21"/>
      <c r="L31" s="21">
        <v>793800</v>
      </c>
      <c r="M31" s="21">
        <v>734915</v>
      </c>
      <c r="N31" s="21"/>
      <c r="O31" s="21"/>
      <c r="P31" s="21"/>
      <c r="Q31" s="37">
        <v>92402730.609999999</v>
      </c>
      <c r="R31" s="21"/>
      <c r="S31" s="21">
        <v>45100</v>
      </c>
      <c r="T31" s="32"/>
      <c r="U31" s="21">
        <v>128800</v>
      </c>
    </row>
    <row r="32" spans="1:21" ht="66.75" customHeight="1" x14ac:dyDescent="0.95">
      <c r="A32" s="26" t="s">
        <v>25</v>
      </c>
      <c r="B32" s="56" t="s">
        <v>136</v>
      </c>
      <c r="C32" s="57"/>
      <c r="D32" s="31">
        <f>2102190+3912029+1070553</f>
        <v>7084772</v>
      </c>
      <c r="E32" s="31">
        <v>23113522.84</v>
      </c>
      <c r="F32" s="21">
        <v>870737.13</v>
      </c>
      <c r="G32" s="21">
        <v>805237.13</v>
      </c>
      <c r="H32" s="21">
        <v>567000</v>
      </c>
      <c r="I32" s="21"/>
      <c r="J32" s="21">
        <v>0</v>
      </c>
      <c r="K32" s="21"/>
      <c r="L32" s="21">
        <v>567000</v>
      </c>
      <c r="M32" s="21">
        <v>1598750</v>
      </c>
      <c r="N32" s="21"/>
      <c r="O32" s="21"/>
      <c r="P32" s="32"/>
      <c r="Q32" s="37">
        <v>103043764.97</v>
      </c>
      <c r="R32" s="21"/>
      <c r="S32" s="21">
        <v>15300</v>
      </c>
      <c r="T32" s="32"/>
      <c r="U32" s="21">
        <v>43600</v>
      </c>
    </row>
    <row r="33" spans="1:21" ht="66.75" customHeight="1" x14ac:dyDescent="0.95">
      <c r="A33" s="26" t="s">
        <v>26</v>
      </c>
      <c r="B33" s="56" t="s">
        <v>137</v>
      </c>
      <c r="C33" s="57"/>
      <c r="D33" s="31">
        <f>862333</f>
        <v>862333</v>
      </c>
      <c r="E33" s="31">
        <v>20735542.460000001</v>
      </c>
      <c r="F33" s="21">
        <v>1300786.72</v>
      </c>
      <c r="G33" s="21">
        <v>1224436.72</v>
      </c>
      <c r="H33" s="21">
        <v>2941200</v>
      </c>
      <c r="I33" s="21"/>
      <c r="J33" s="21">
        <v>345600</v>
      </c>
      <c r="K33" s="21">
        <v>1877400</v>
      </c>
      <c r="L33" s="21">
        <v>718200</v>
      </c>
      <c r="M33" s="21">
        <v>1211461</v>
      </c>
      <c r="N33" s="21"/>
      <c r="O33" s="21"/>
      <c r="P33" s="32"/>
      <c r="Q33" s="37">
        <v>91085453.180000007</v>
      </c>
      <c r="R33" s="21"/>
      <c r="S33" s="21">
        <v>27200</v>
      </c>
      <c r="T33" s="32"/>
      <c r="U33" s="21">
        <v>2927600</v>
      </c>
    </row>
    <row r="34" spans="1:21" ht="66.75" customHeight="1" x14ac:dyDescent="0.95">
      <c r="A34" s="26" t="s">
        <v>27</v>
      </c>
      <c r="B34" s="56" t="s">
        <v>138</v>
      </c>
      <c r="C34" s="57"/>
      <c r="D34" s="31">
        <f>368330+668352</f>
        <v>1036682</v>
      </c>
      <c r="E34" s="31">
        <v>11396919.57</v>
      </c>
      <c r="F34" s="21">
        <v>206481</v>
      </c>
      <c r="G34" s="21">
        <v>187596</v>
      </c>
      <c r="H34" s="21">
        <v>75600</v>
      </c>
      <c r="I34" s="21"/>
      <c r="J34" s="21">
        <v>0</v>
      </c>
      <c r="K34" s="21"/>
      <c r="L34" s="21">
        <v>75600</v>
      </c>
      <c r="M34" s="21"/>
      <c r="N34" s="21"/>
      <c r="O34" s="21"/>
      <c r="P34" s="32"/>
      <c r="Q34" s="37">
        <v>55984088.57</v>
      </c>
      <c r="R34" s="21"/>
      <c r="S34" s="21">
        <v>3600</v>
      </c>
      <c r="T34" s="32"/>
      <c r="U34" s="21">
        <v>10200</v>
      </c>
    </row>
    <row r="35" spans="1:21" ht="66.75" customHeight="1" x14ac:dyDescent="0.95">
      <c r="A35" s="26" t="s">
        <v>28</v>
      </c>
      <c r="B35" s="56" t="s">
        <v>139</v>
      </c>
      <c r="C35" s="57"/>
      <c r="D35" s="31">
        <f>2212940+3982901</f>
        <v>6195841</v>
      </c>
      <c r="E35" s="31">
        <v>20853790.559999999</v>
      </c>
      <c r="F35" s="21">
        <v>503919</v>
      </c>
      <c r="G35" s="21">
        <v>479849</v>
      </c>
      <c r="H35" s="21">
        <v>264600</v>
      </c>
      <c r="I35" s="21"/>
      <c r="J35" s="21">
        <v>0</v>
      </c>
      <c r="K35" s="21"/>
      <c r="L35" s="21">
        <v>264600</v>
      </c>
      <c r="M35" s="21">
        <v>2930658</v>
      </c>
      <c r="N35" s="21"/>
      <c r="O35" s="21"/>
      <c r="P35" s="32"/>
      <c r="Q35" s="37">
        <v>98116418.560000002</v>
      </c>
      <c r="R35" s="21"/>
      <c r="S35" s="21">
        <v>16400</v>
      </c>
      <c r="T35" s="32"/>
      <c r="U35" s="21">
        <v>46800</v>
      </c>
    </row>
    <row r="36" spans="1:21" ht="66.75" customHeight="1" x14ac:dyDescent="0.95">
      <c r="A36" s="26" t="s">
        <v>29</v>
      </c>
      <c r="B36" s="56" t="s">
        <v>140</v>
      </c>
      <c r="C36" s="57"/>
      <c r="D36" s="31"/>
      <c r="E36" s="31">
        <v>46678080.759999998</v>
      </c>
      <c r="F36" s="21">
        <v>1258369</v>
      </c>
      <c r="G36" s="21">
        <v>1229549</v>
      </c>
      <c r="H36" s="21">
        <v>1074600</v>
      </c>
      <c r="I36" s="21"/>
      <c r="J36" s="21">
        <v>432000</v>
      </c>
      <c r="K36" s="21"/>
      <c r="L36" s="21">
        <v>642600</v>
      </c>
      <c r="M36" s="21">
        <v>1358863</v>
      </c>
      <c r="N36" s="21"/>
      <c r="O36" s="21"/>
      <c r="P36" s="32"/>
      <c r="Q36" s="37">
        <v>150832213.75999999</v>
      </c>
      <c r="R36" s="21"/>
      <c r="S36" s="21">
        <v>33200</v>
      </c>
      <c r="T36" s="32"/>
      <c r="U36" s="21">
        <v>198700</v>
      </c>
    </row>
    <row r="37" spans="1:21" ht="66.75" customHeight="1" x14ac:dyDescent="0.95">
      <c r="A37" s="26" t="s">
        <v>30</v>
      </c>
      <c r="B37" s="56" t="s">
        <v>141</v>
      </c>
      <c r="C37" s="57"/>
      <c r="D37" s="31"/>
      <c r="E37" s="31">
        <v>10464169.220000001</v>
      </c>
      <c r="F37" s="21">
        <v>86297</v>
      </c>
      <c r="G37" s="21">
        <v>85247</v>
      </c>
      <c r="H37" s="21">
        <v>37800</v>
      </c>
      <c r="I37" s="21"/>
      <c r="J37" s="21">
        <v>0</v>
      </c>
      <c r="K37" s="21"/>
      <c r="L37" s="21">
        <v>37800</v>
      </c>
      <c r="M37" s="21">
        <v>850978</v>
      </c>
      <c r="N37" s="21"/>
      <c r="O37" s="21"/>
      <c r="P37" s="32"/>
      <c r="Q37" s="37">
        <v>51536805.219999999</v>
      </c>
      <c r="R37" s="21"/>
      <c r="S37" s="21">
        <v>3300</v>
      </c>
      <c r="T37" s="32"/>
      <c r="U37" s="21">
        <v>9300</v>
      </c>
    </row>
    <row r="38" spans="1:21" ht="66.75" customHeight="1" x14ac:dyDescent="0.95">
      <c r="A38" s="26" t="s">
        <v>31</v>
      </c>
      <c r="B38" s="56" t="s">
        <v>142</v>
      </c>
      <c r="C38" s="57"/>
      <c r="D38" s="31">
        <f>1496890+2752363</f>
        <v>4249253</v>
      </c>
      <c r="E38" s="31">
        <v>13538434.48</v>
      </c>
      <c r="F38" s="21">
        <v>400083</v>
      </c>
      <c r="G38" s="21">
        <v>371258</v>
      </c>
      <c r="H38" s="21">
        <v>302400</v>
      </c>
      <c r="I38" s="21"/>
      <c r="J38" s="21">
        <v>0</v>
      </c>
      <c r="K38" s="21"/>
      <c r="L38" s="21">
        <v>302400</v>
      </c>
      <c r="M38" s="21">
        <v>0</v>
      </c>
      <c r="N38" s="21"/>
      <c r="O38" s="21"/>
      <c r="P38" s="32"/>
      <c r="Q38" s="37">
        <v>58626287.480000004</v>
      </c>
      <c r="R38" s="21"/>
      <c r="S38" s="21">
        <v>16500</v>
      </c>
      <c r="T38" s="32"/>
      <c r="U38" s="21">
        <v>47000</v>
      </c>
    </row>
    <row r="39" spans="1:21" ht="66.75" customHeight="1" x14ac:dyDescent="0.95">
      <c r="A39" s="26" t="s">
        <v>32</v>
      </c>
      <c r="B39" s="56" t="s">
        <v>143</v>
      </c>
      <c r="C39" s="57"/>
      <c r="D39" s="31">
        <f>2681360+4958782+1211855</f>
        <v>8851997</v>
      </c>
      <c r="E39" s="31">
        <v>8859679.6600000001</v>
      </c>
      <c r="F39" s="21">
        <v>679176.5</v>
      </c>
      <c r="G39" s="21">
        <v>642951.5</v>
      </c>
      <c r="H39" s="21">
        <v>2033200</v>
      </c>
      <c r="I39" s="21">
        <v>1655200</v>
      </c>
      <c r="J39" s="21">
        <v>0</v>
      </c>
      <c r="K39" s="21"/>
      <c r="L39" s="21">
        <v>378000</v>
      </c>
      <c r="M39" s="21">
        <v>1482740</v>
      </c>
      <c r="N39" s="21"/>
      <c r="O39" s="21"/>
      <c r="P39" s="32"/>
      <c r="Q39" s="37">
        <v>67679247.159999996</v>
      </c>
      <c r="R39" s="21"/>
      <c r="S39" s="21">
        <v>16900</v>
      </c>
      <c r="T39" s="32"/>
      <c r="U39" s="21">
        <v>16900</v>
      </c>
    </row>
    <row r="40" spans="1:21" ht="66.75" customHeight="1" x14ac:dyDescent="0.95">
      <c r="A40" s="26" t="s">
        <v>33</v>
      </c>
      <c r="B40" s="56" t="s">
        <v>144</v>
      </c>
      <c r="C40" s="57"/>
      <c r="D40" s="31">
        <f>1584590+2998490+1387012</f>
        <v>5970092</v>
      </c>
      <c r="E40" s="31">
        <v>25117323.420000002</v>
      </c>
      <c r="F40" s="21">
        <v>289102</v>
      </c>
      <c r="G40" s="21">
        <v>267627</v>
      </c>
      <c r="H40" s="21">
        <v>78022</v>
      </c>
      <c r="I40" s="21"/>
      <c r="J40" s="21">
        <v>0</v>
      </c>
      <c r="K40" s="21"/>
      <c r="L40" s="21">
        <v>78022</v>
      </c>
      <c r="M40" s="21">
        <v>1175514</v>
      </c>
      <c r="N40" s="21"/>
      <c r="O40" s="21"/>
      <c r="P40" s="32"/>
      <c r="Q40" s="37">
        <v>85093848.420000002</v>
      </c>
      <c r="R40" s="21"/>
      <c r="S40" s="21">
        <v>8900</v>
      </c>
      <c r="T40" s="32"/>
      <c r="U40" s="21">
        <v>25400</v>
      </c>
    </row>
    <row r="41" spans="1:21" ht="66.75" customHeight="1" x14ac:dyDescent="0.95">
      <c r="A41" s="26" t="s">
        <v>34</v>
      </c>
      <c r="B41" s="56" t="s">
        <v>145</v>
      </c>
      <c r="C41" s="57"/>
      <c r="D41" s="31">
        <f>4028840+7471014</f>
        <v>11499854</v>
      </c>
      <c r="E41" s="31">
        <v>23768645.550000001</v>
      </c>
      <c r="F41" s="21">
        <v>1201952.97</v>
      </c>
      <c r="G41" s="21">
        <v>1168512.97</v>
      </c>
      <c r="H41" s="21">
        <v>2112256.4</v>
      </c>
      <c r="I41" s="21">
        <v>1589256.4</v>
      </c>
      <c r="J41" s="21">
        <v>0</v>
      </c>
      <c r="K41" s="21"/>
      <c r="L41" s="21">
        <v>523000</v>
      </c>
      <c r="M41" s="21">
        <v>1099198</v>
      </c>
      <c r="N41" s="21"/>
      <c r="O41" s="21"/>
      <c r="P41" s="32"/>
      <c r="Q41" s="37">
        <v>139169668.92000002</v>
      </c>
      <c r="R41" s="21"/>
      <c r="S41" s="21">
        <v>31600</v>
      </c>
      <c r="T41" s="32"/>
      <c r="U41" s="21">
        <v>110100</v>
      </c>
    </row>
    <row r="42" spans="1:21" ht="66.75" customHeight="1" x14ac:dyDescent="0.95">
      <c r="A42" s="26" t="s">
        <v>35</v>
      </c>
      <c r="B42" s="56" t="s">
        <v>146</v>
      </c>
      <c r="C42" s="57"/>
      <c r="D42" s="31">
        <f>1050690+2024478+634782</f>
        <v>3709950</v>
      </c>
      <c r="E42" s="31">
        <v>20441635.699999999</v>
      </c>
      <c r="F42" s="21">
        <v>89678.24</v>
      </c>
      <c r="G42" s="21">
        <v>81483.240000000005</v>
      </c>
      <c r="H42" s="21">
        <v>75600</v>
      </c>
      <c r="I42" s="21"/>
      <c r="J42" s="21">
        <v>0</v>
      </c>
      <c r="K42" s="21"/>
      <c r="L42" s="21">
        <v>75600</v>
      </c>
      <c r="M42" s="21">
        <v>3712873</v>
      </c>
      <c r="N42" s="21"/>
      <c r="O42" s="21"/>
      <c r="P42" s="32"/>
      <c r="Q42" s="37">
        <v>93207438.939999998</v>
      </c>
      <c r="R42" s="21"/>
      <c r="S42" s="21">
        <v>1800</v>
      </c>
      <c r="T42" s="32"/>
      <c r="U42" s="21">
        <v>5100</v>
      </c>
    </row>
    <row r="43" spans="1:21" ht="66.75" customHeight="1" x14ac:dyDescent="0.95">
      <c r="A43" s="26" t="s">
        <v>36</v>
      </c>
      <c r="B43" s="56" t="s">
        <v>147</v>
      </c>
      <c r="C43" s="57"/>
      <c r="D43" s="31">
        <f>2031970+3769937+982807</f>
        <v>6784714</v>
      </c>
      <c r="E43" s="31">
        <v>24967466.82</v>
      </c>
      <c r="F43" s="21">
        <v>835519</v>
      </c>
      <c r="G43" s="21">
        <v>792569</v>
      </c>
      <c r="H43" s="21">
        <v>604800</v>
      </c>
      <c r="I43" s="21"/>
      <c r="J43" s="21">
        <v>0</v>
      </c>
      <c r="K43" s="21"/>
      <c r="L43" s="21">
        <v>604800</v>
      </c>
      <c r="M43" s="21">
        <v>1550718</v>
      </c>
      <c r="N43" s="21"/>
      <c r="O43" s="21"/>
      <c r="P43" s="32"/>
      <c r="Q43" s="37">
        <v>113223936.81999999</v>
      </c>
      <c r="R43" s="21"/>
      <c r="S43" s="21">
        <v>15900</v>
      </c>
      <c r="T43" s="32"/>
      <c r="U43" s="21">
        <v>45400</v>
      </c>
    </row>
    <row r="44" spans="1:21" ht="66.75" customHeight="1" x14ac:dyDescent="0.95">
      <c r="A44" s="26" t="s">
        <v>37</v>
      </c>
      <c r="B44" s="56" t="s">
        <v>148</v>
      </c>
      <c r="C44" s="57"/>
      <c r="D44" s="31">
        <f>465510+844698+665556</f>
        <v>1975764</v>
      </c>
      <c r="E44" s="31">
        <v>16125475.619999999</v>
      </c>
      <c r="F44" s="21">
        <v>317233.5</v>
      </c>
      <c r="G44" s="21">
        <v>295413.5</v>
      </c>
      <c r="H44" s="21">
        <v>0</v>
      </c>
      <c r="I44" s="21"/>
      <c r="J44" s="21">
        <v>0</v>
      </c>
      <c r="K44" s="21"/>
      <c r="L44" s="21">
        <v>0</v>
      </c>
      <c r="M44" s="21">
        <v>0</v>
      </c>
      <c r="N44" s="21"/>
      <c r="O44" s="21"/>
      <c r="P44" s="32"/>
      <c r="Q44" s="37">
        <v>69134684.120000005</v>
      </c>
      <c r="R44" s="21"/>
      <c r="S44" s="21">
        <v>6700</v>
      </c>
      <c r="T44" s="32"/>
      <c r="U44" s="21">
        <v>19100</v>
      </c>
    </row>
    <row r="45" spans="1:21" ht="66.75" customHeight="1" x14ac:dyDescent="0.95">
      <c r="A45" s="26" t="s">
        <v>38</v>
      </c>
      <c r="B45" s="56" t="s">
        <v>149</v>
      </c>
      <c r="C45" s="57"/>
      <c r="D45" s="31">
        <f>157440+72302</f>
        <v>229742</v>
      </c>
      <c r="E45" s="31">
        <v>19219763.25</v>
      </c>
      <c r="F45" s="21">
        <v>52534</v>
      </c>
      <c r="G45" s="21">
        <v>47284</v>
      </c>
      <c r="H45" s="21">
        <v>37800</v>
      </c>
      <c r="I45" s="21"/>
      <c r="J45" s="21">
        <v>0</v>
      </c>
      <c r="K45" s="21"/>
      <c r="L45" s="21">
        <v>37800</v>
      </c>
      <c r="M45" s="21"/>
      <c r="N45" s="21"/>
      <c r="O45" s="21"/>
      <c r="P45" s="32"/>
      <c r="Q45" s="37">
        <v>81219941.25</v>
      </c>
      <c r="R45" s="21"/>
      <c r="S45" s="21">
        <v>580</v>
      </c>
      <c r="T45" s="32"/>
      <c r="U45" s="21">
        <v>1650</v>
      </c>
    </row>
    <row r="46" spans="1:21" ht="66.75" customHeight="1" x14ac:dyDescent="0.95">
      <c r="A46" s="26" t="s">
        <v>39</v>
      </c>
      <c r="B46" s="56" t="s">
        <v>150</v>
      </c>
      <c r="C46" s="57"/>
      <c r="D46" s="31">
        <f>137030+248648</f>
        <v>385678</v>
      </c>
      <c r="E46" s="31">
        <v>18764357</v>
      </c>
      <c r="F46" s="21">
        <v>99444</v>
      </c>
      <c r="G46" s="21">
        <v>94569</v>
      </c>
      <c r="H46" s="21">
        <v>75600</v>
      </c>
      <c r="I46" s="21"/>
      <c r="J46" s="21">
        <v>0</v>
      </c>
      <c r="K46" s="21"/>
      <c r="L46" s="21">
        <v>75600</v>
      </c>
      <c r="M46" s="21"/>
      <c r="N46" s="21"/>
      <c r="O46" s="21"/>
      <c r="P46" s="32"/>
      <c r="Q46" s="37">
        <v>67495005</v>
      </c>
      <c r="R46" s="21"/>
      <c r="S46" s="21">
        <v>2600</v>
      </c>
      <c r="T46" s="32"/>
      <c r="U46" s="21">
        <v>7400</v>
      </c>
    </row>
    <row r="47" spans="1:21" ht="66.75" customHeight="1" x14ac:dyDescent="0.95">
      <c r="A47" s="26" t="s">
        <v>40</v>
      </c>
      <c r="B47" s="56" t="s">
        <v>151</v>
      </c>
      <c r="C47" s="57"/>
      <c r="D47" s="31">
        <f>776650+1506004</f>
        <v>2282654</v>
      </c>
      <c r="E47" s="31">
        <v>21661287.609999999</v>
      </c>
      <c r="F47" s="21">
        <v>56789</v>
      </c>
      <c r="G47" s="21">
        <v>51559</v>
      </c>
      <c r="H47" s="21">
        <v>37800</v>
      </c>
      <c r="I47" s="21"/>
      <c r="J47" s="21">
        <v>0</v>
      </c>
      <c r="K47" s="21"/>
      <c r="L47" s="21">
        <v>37800</v>
      </c>
      <c r="M47" s="21">
        <v>1289654</v>
      </c>
      <c r="N47" s="21"/>
      <c r="O47" s="21"/>
      <c r="P47" s="32"/>
      <c r="Q47" s="37">
        <v>69840697.929999992</v>
      </c>
      <c r="R47" s="21"/>
      <c r="S47" s="21">
        <v>2800</v>
      </c>
      <c r="T47" s="32"/>
      <c r="U47" s="21">
        <v>8000</v>
      </c>
    </row>
    <row r="48" spans="1:21" ht="66.75" customHeight="1" x14ac:dyDescent="0.95">
      <c r="A48" s="26" t="s">
        <v>41</v>
      </c>
      <c r="B48" s="56" t="s">
        <v>152</v>
      </c>
      <c r="C48" s="57"/>
      <c r="D48" s="31">
        <f>553950+1005173</f>
        <v>1559123</v>
      </c>
      <c r="E48" s="31">
        <v>6715386.1699999999</v>
      </c>
      <c r="F48" s="21">
        <v>239595</v>
      </c>
      <c r="G48" s="21">
        <v>225390</v>
      </c>
      <c r="H48" s="21">
        <v>113400</v>
      </c>
      <c r="I48" s="21"/>
      <c r="J48" s="21">
        <v>0</v>
      </c>
      <c r="K48" s="21"/>
      <c r="L48" s="21">
        <v>113400</v>
      </c>
      <c r="M48" s="21"/>
      <c r="N48" s="21"/>
      <c r="O48" s="21"/>
      <c r="P48" s="32"/>
      <c r="Q48" s="37">
        <v>36935961.170000002</v>
      </c>
      <c r="R48" s="21"/>
      <c r="S48" s="21">
        <v>4200</v>
      </c>
      <c r="T48" s="32"/>
      <c r="U48" s="21">
        <v>12000</v>
      </c>
    </row>
    <row r="49" spans="1:21" ht="74.25" customHeight="1" x14ac:dyDescent="0.95">
      <c r="A49" s="26"/>
      <c r="B49" s="56" t="s">
        <v>214</v>
      </c>
      <c r="C49" s="57"/>
      <c r="D49" s="21">
        <f>SUM(D27:D48)</f>
        <v>94937894</v>
      </c>
      <c r="E49" s="21">
        <v>478901349.69000012</v>
      </c>
      <c r="F49" s="21">
        <v>12202594.370000001</v>
      </c>
      <c r="G49" s="21">
        <v>11632049.370000001</v>
      </c>
      <c r="H49" s="21">
        <v>13918278.4</v>
      </c>
      <c r="I49" s="21">
        <v>4954456.4000000004</v>
      </c>
      <c r="J49" s="21">
        <v>777600</v>
      </c>
      <c r="K49" s="21">
        <v>1877400</v>
      </c>
      <c r="L49" s="21">
        <v>6308822</v>
      </c>
      <c r="M49" s="21">
        <v>24484318</v>
      </c>
      <c r="N49" s="21"/>
      <c r="O49" s="21"/>
      <c r="P49" s="21">
        <v>0</v>
      </c>
      <c r="Q49" s="37">
        <v>2100417460.7400002</v>
      </c>
      <c r="R49" s="21">
        <v>0</v>
      </c>
      <c r="S49" s="21">
        <v>345680</v>
      </c>
      <c r="T49" s="21">
        <v>0</v>
      </c>
      <c r="U49" s="21">
        <v>3928750</v>
      </c>
    </row>
    <row r="50" spans="1:21" ht="66.75" customHeight="1" x14ac:dyDescent="0.95">
      <c r="A50" s="26" t="s">
        <v>49</v>
      </c>
      <c r="B50" s="56" t="s">
        <v>154</v>
      </c>
      <c r="C50" s="57"/>
      <c r="D50" s="21">
        <f>3613940+6715706+3413369</f>
        <v>13743015</v>
      </c>
      <c r="E50" s="21"/>
      <c r="F50" s="21">
        <v>890905</v>
      </c>
      <c r="G50" s="21">
        <v>828750</v>
      </c>
      <c r="H50" s="21">
        <v>831600</v>
      </c>
      <c r="I50" s="21"/>
      <c r="J50" s="21">
        <v>378000</v>
      </c>
      <c r="K50" s="21"/>
      <c r="L50" s="21">
        <v>453600</v>
      </c>
      <c r="M50" s="21">
        <v>3062759</v>
      </c>
      <c r="N50" s="21"/>
      <c r="O50" s="21"/>
      <c r="P50" s="21"/>
      <c r="Q50" s="37">
        <v>25896100</v>
      </c>
      <c r="R50" s="21"/>
      <c r="S50" s="21">
        <v>23400</v>
      </c>
      <c r="T50" s="21"/>
      <c r="U50" s="21">
        <v>66700</v>
      </c>
    </row>
    <row r="51" spans="1:21" ht="66.75" customHeight="1" x14ac:dyDescent="0.95">
      <c r="A51" s="26" t="s">
        <v>50</v>
      </c>
      <c r="B51" s="56" t="s">
        <v>155</v>
      </c>
      <c r="C51" s="57"/>
      <c r="D51" s="21"/>
      <c r="E51" s="21"/>
      <c r="F51" s="21">
        <v>175325</v>
      </c>
      <c r="G51" s="21">
        <v>167075</v>
      </c>
      <c r="H51" s="21">
        <v>151200</v>
      </c>
      <c r="I51" s="21"/>
      <c r="J51" s="21"/>
      <c r="K51" s="21"/>
      <c r="L51" s="21">
        <v>151200</v>
      </c>
      <c r="M51" s="21">
        <v>0</v>
      </c>
      <c r="N51" s="21"/>
      <c r="O51" s="21"/>
      <c r="P51" s="21"/>
      <c r="Q51" s="37">
        <v>2156447</v>
      </c>
      <c r="R51" s="21"/>
      <c r="S51" s="21">
        <v>6900</v>
      </c>
      <c r="T51" s="21"/>
      <c r="U51" s="21">
        <v>19600</v>
      </c>
    </row>
    <row r="52" spans="1:21" ht="66.75" customHeight="1" x14ac:dyDescent="0.95">
      <c r="A52" s="26" t="s">
        <v>51</v>
      </c>
      <c r="B52" s="56" t="s">
        <v>156</v>
      </c>
      <c r="C52" s="57"/>
      <c r="D52" s="21"/>
      <c r="E52" s="21"/>
      <c r="F52" s="21">
        <v>240009</v>
      </c>
      <c r="G52" s="21">
        <v>234024</v>
      </c>
      <c r="H52" s="21">
        <v>75600</v>
      </c>
      <c r="I52" s="21"/>
      <c r="J52" s="21">
        <v>0</v>
      </c>
      <c r="K52" s="21"/>
      <c r="L52" s="21">
        <v>75600</v>
      </c>
      <c r="M52" s="21">
        <v>0</v>
      </c>
      <c r="N52" s="21"/>
      <c r="O52" s="21"/>
      <c r="P52" s="21">
        <v>2538000</v>
      </c>
      <c r="Q52" s="37">
        <v>5994368</v>
      </c>
      <c r="R52" s="21"/>
      <c r="S52" s="21">
        <v>7500</v>
      </c>
      <c r="T52" s="21"/>
      <c r="U52" s="21">
        <v>1013847</v>
      </c>
    </row>
    <row r="53" spans="1:21" ht="66.75" customHeight="1" x14ac:dyDescent="0.95">
      <c r="A53" s="26" t="s">
        <v>52</v>
      </c>
      <c r="B53" s="56" t="s">
        <v>157</v>
      </c>
      <c r="C53" s="57"/>
      <c r="D53" s="21">
        <f>444130+805902</f>
        <v>1250032</v>
      </c>
      <c r="E53" s="21"/>
      <c r="F53" s="21">
        <v>129008</v>
      </c>
      <c r="G53" s="21">
        <v>120133</v>
      </c>
      <c r="H53" s="21">
        <v>194400</v>
      </c>
      <c r="I53" s="21"/>
      <c r="J53" s="21">
        <v>43200</v>
      </c>
      <c r="K53" s="21"/>
      <c r="L53" s="21">
        <v>151200</v>
      </c>
      <c r="M53" s="21"/>
      <c r="N53" s="21"/>
      <c r="O53" s="21"/>
      <c r="P53" s="21"/>
      <c r="Q53" s="37">
        <v>1603440</v>
      </c>
      <c r="R53" s="21"/>
      <c r="S53" s="21">
        <v>4300</v>
      </c>
      <c r="T53" s="21"/>
      <c r="U53" s="21">
        <v>12300</v>
      </c>
    </row>
    <row r="54" spans="1:21" ht="66.75" customHeight="1" x14ac:dyDescent="0.95">
      <c r="A54" s="26" t="s">
        <v>100</v>
      </c>
      <c r="B54" s="56" t="s">
        <v>158</v>
      </c>
      <c r="C54" s="57"/>
      <c r="D54" s="21">
        <f>263370+477898+339039</f>
        <v>1080307</v>
      </c>
      <c r="E54" s="21"/>
      <c r="F54" s="21">
        <v>125109</v>
      </c>
      <c r="G54" s="21">
        <v>112709</v>
      </c>
      <c r="H54" s="21">
        <v>1982472</v>
      </c>
      <c r="I54" s="21"/>
      <c r="J54" s="21">
        <v>0</v>
      </c>
      <c r="K54" s="21">
        <v>1877400</v>
      </c>
      <c r="L54" s="21">
        <v>105072</v>
      </c>
      <c r="M54" s="21"/>
      <c r="N54" s="21"/>
      <c r="O54" s="21"/>
      <c r="P54" s="21"/>
      <c r="Q54" s="37">
        <v>4507245</v>
      </c>
      <c r="R54" s="21"/>
      <c r="S54" s="21">
        <v>3100</v>
      </c>
      <c r="T54" s="21"/>
      <c r="U54" s="21">
        <v>8800</v>
      </c>
    </row>
    <row r="55" spans="1:21" ht="66.75" customHeight="1" x14ac:dyDescent="0.95">
      <c r="A55" s="26" t="s">
        <v>53</v>
      </c>
      <c r="B55" s="56" t="s">
        <v>159</v>
      </c>
      <c r="C55" s="57"/>
      <c r="D55" s="21">
        <f>1950240+3566897</f>
        <v>5517137</v>
      </c>
      <c r="E55" s="21"/>
      <c r="F55" s="21">
        <v>504575</v>
      </c>
      <c r="G55" s="21">
        <v>477880</v>
      </c>
      <c r="H55" s="21">
        <v>189000</v>
      </c>
      <c r="I55" s="21"/>
      <c r="J55" s="21"/>
      <c r="K55" s="21"/>
      <c r="L55" s="21">
        <v>189000</v>
      </c>
      <c r="M55" s="21">
        <v>0</v>
      </c>
      <c r="N55" s="21"/>
      <c r="O55" s="21"/>
      <c r="P55" s="21"/>
      <c r="Q55" s="37">
        <v>7835021</v>
      </c>
      <c r="R55" s="21"/>
      <c r="S55" s="21">
        <v>19500</v>
      </c>
      <c r="T55" s="21"/>
      <c r="U55" s="21">
        <v>163151</v>
      </c>
    </row>
    <row r="56" spans="1:21" ht="66.75" customHeight="1" x14ac:dyDescent="0.95">
      <c r="A56" s="26" t="s">
        <v>54</v>
      </c>
      <c r="B56" s="56" t="s">
        <v>160</v>
      </c>
      <c r="C56" s="57"/>
      <c r="D56" s="21">
        <f>636590+1164595</f>
        <v>1801185</v>
      </c>
      <c r="E56" s="21"/>
      <c r="F56" s="21">
        <v>265004</v>
      </c>
      <c r="G56" s="21">
        <v>248904</v>
      </c>
      <c r="H56" s="21">
        <v>121678.83</v>
      </c>
      <c r="I56" s="21"/>
      <c r="J56" s="21"/>
      <c r="K56" s="21"/>
      <c r="L56" s="21">
        <v>121678.83</v>
      </c>
      <c r="M56" s="21">
        <v>0</v>
      </c>
      <c r="N56" s="21"/>
      <c r="O56" s="21"/>
      <c r="P56" s="21"/>
      <c r="Q56" s="37">
        <v>3201120.83</v>
      </c>
      <c r="R56" s="21"/>
      <c r="S56" s="21">
        <v>6600</v>
      </c>
      <c r="T56" s="21"/>
      <c r="U56" s="21">
        <v>18800</v>
      </c>
    </row>
    <row r="57" spans="1:21" ht="66.75" customHeight="1" x14ac:dyDescent="0.95">
      <c r="A57" s="26" t="s">
        <v>55</v>
      </c>
      <c r="B57" s="56" t="s">
        <v>161</v>
      </c>
      <c r="C57" s="57"/>
      <c r="D57" s="21">
        <f>184650+335058</f>
        <v>519708</v>
      </c>
      <c r="E57" s="21"/>
      <c r="F57" s="21">
        <v>62494</v>
      </c>
      <c r="G57" s="21">
        <v>57544</v>
      </c>
      <c r="H57" s="21">
        <v>37800</v>
      </c>
      <c r="I57" s="21"/>
      <c r="J57" s="21"/>
      <c r="K57" s="21"/>
      <c r="L57" s="21">
        <v>37800</v>
      </c>
      <c r="M57" s="21"/>
      <c r="N57" s="21"/>
      <c r="O57" s="21"/>
      <c r="P57" s="21"/>
      <c r="Q57" s="37">
        <v>755002</v>
      </c>
      <c r="R57" s="21"/>
      <c r="S57" s="21">
        <v>2200</v>
      </c>
      <c r="T57" s="21"/>
      <c r="U57" s="21">
        <v>6300</v>
      </c>
    </row>
    <row r="58" spans="1:21" ht="66.75" customHeight="1" x14ac:dyDescent="0.95">
      <c r="A58" s="26" t="s">
        <v>74</v>
      </c>
      <c r="B58" s="56" t="s">
        <v>162</v>
      </c>
      <c r="C58" s="57"/>
      <c r="D58" s="21">
        <f>310990+564307</f>
        <v>875297</v>
      </c>
      <c r="E58" s="21"/>
      <c r="F58" s="21">
        <v>107984</v>
      </c>
      <c r="G58" s="21">
        <v>102264</v>
      </c>
      <c r="H58" s="21">
        <v>1667600</v>
      </c>
      <c r="I58" s="21">
        <v>1592000</v>
      </c>
      <c r="J58" s="21">
        <v>0</v>
      </c>
      <c r="K58" s="21"/>
      <c r="L58" s="21">
        <v>75600</v>
      </c>
      <c r="M58" s="21"/>
      <c r="N58" s="21"/>
      <c r="O58" s="21"/>
      <c r="P58" s="21"/>
      <c r="Q58" s="37">
        <v>2695881</v>
      </c>
      <c r="R58" s="21"/>
      <c r="S58" s="21">
        <v>3700</v>
      </c>
      <c r="T58" s="21"/>
      <c r="U58" s="21">
        <v>10500</v>
      </c>
    </row>
    <row r="59" spans="1:21" ht="66.75" customHeight="1" x14ac:dyDescent="0.95">
      <c r="A59" s="26" t="s">
        <v>56</v>
      </c>
      <c r="B59" s="56" t="s">
        <v>163</v>
      </c>
      <c r="C59" s="57"/>
      <c r="D59" s="21">
        <f>461620+837644</f>
        <v>1299264</v>
      </c>
      <c r="E59" s="21"/>
      <c r="F59" s="21">
        <v>145802</v>
      </c>
      <c r="G59" s="21">
        <v>140227</v>
      </c>
      <c r="H59" s="21">
        <v>75600</v>
      </c>
      <c r="I59" s="21"/>
      <c r="J59" s="21">
        <v>0</v>
      </c>
      <c r="K59" s="21"/>
      <c r="L59" s="21">
        <v>75600</v>
      </c>
      <c r="M59" s="21"/>
      <c r="N59" s="21"/>
      <c r="O59" s="21"/>
      <c r="P59" s="21"/>
      <c r="Q59" s="37">
        <v>1700666</v>
      </c>
      <c r="R59" s="21"/>
      <c r="S59" s="21">
        <v>5000</v>
      </c>
      <c r="T59" s="21"/>
      <c r="U59" s="21">
        <v>14200</v>
      </c>
    </row>
    <row r="60" spans="1:21" ht="66.75" customHeight="1" x14ac:dyDescent="0.95">
      <c r="A60" s="26" t="s">
        <v>57</v>
      </c>
      <c r="B60" s="56" t="s">
        <v>164</v>
      </c>
      <c r="C60" s="57"/>
      <c r="D60" s="21"/>
      <c r="E60" s="21"/>
      <c r="F60" s="21">
        <v>288650</v>
      </c>
      <c r="G60" s="21">
        <v>279255</v>
      </c>
      <c r="H60" s="21">
        <v>113400</v>
      </c>
      <c r="I60" s="21"/>
      <c r="J60" s="21">
        <v>0</v>
      </c>
      <c r="K60" s="21"/>
      <c r="L60" s="21">
        <v>113400</v>
      </c>
      <c r="M60" s="21">
        <v>0</v>
      </c>
      <c r="N60" s="21"/>
      <c r="O60" s="21"/>
      <c r="P60" s="21">
        <v>300000</v>
      </c>
      <c r="Q60" s="37">
        <v>2095331</v>
      </c>
      <c r="R60" s="21"/>
      <c r="S60" s="21">
        <v>11100</v>
      </c>
      <c r="T60" s="21"/>
      <c r="U60" s="21">
        <v>5031600</v>
      </c>
    </row>
    <row r="61" spans="1:21" ht="66.75" customHeight="1" x14ac:dyDescent="0.95">
      <c r="A61" s="26" t="s">
        <v>58</v>
      </c>
      <c r="B61" s="56" t="s">
        <v>165</v>
      </c>
      <c r="C61" s="57"/>
      <c r="D61" s="21">
        <f>339170+615448</f>
        <v>954618</v>
      </c>
      <c r="E61" s="21"/>
      <c r="F61" s="21">
        <v>167908</v>
      </c>
      <c r="G61" s="21">
        <v>158098</v>
      </c>
      <c r="H61" s="21">
        <v>113400</v>
      </c>
      <c r="I61" s="21"/>
      <c r="J61" s="21">
        <v>0</v>
      </c>
      <c r="K61" s="21"/>
      <c r="L61" s="21">
        <v>113400</v>
      </c>
      <c r="M61" s="21"/>
      <c r="N61" s="21"/>
      <c r="O61" s="21"/>
      <c r="P61" s="21"/>
      <c r="Q61" s="37">
        <v>1490340</v>
      </c>
      <c r="R61" s="21"/>
      <c r="S61" s="21">
        <v>4300</v>
      </c>
      <c r="T61" s="21"/>
      <c r="U61" s="21">
        <v>12200</v>
      </c>
    </row>
    <row r="62" spans="1:21" ht="66.75" customHeight="1" x14ac:dyDescent="0.95">
      <c r="A62" s="26" t="s">
        <v>59</v>
      </c>
      <c r="B62" s="56" t="s">
        <v>166</v>
      </c>
      <c r="C62" s="57"/>
      <c r="D62" s="21">
        <f>1761200+3251005</f>
        <v>5012205</v>
      </c>
      <c r="E62" s="21"/>
      <c r="F62" s="21">
        <v>521698</v>
      </c>
      <c r="G62" s="21">
        <v>491048</v>
      </c>
      <c r="H62" s="21">
        <v>302400</v>
      </c>
      <c r="I62" s="21"/>
      <c r="J62" s="21">
        <v>0</v>
      </c>
      <c r="K62" s="21"/>
      <c r="L62" s="21">
        <v>302400</v>
      </c>
      <c r="M62" s="21">
        <v>0</v>
      </c>
      <c r="N62" s="21"/>
      <c r="O62" s="21"/>
      <c r="P62" s="21"/>
      <c r="Q62" s="37">
        <v>8532328</v>
      </c>
      <c r="R62" s="21"/>
      <c r="S62" s="21">
        <v>14000</v>
      </c>
      <c r="T62" s="21"/>
      <c r="U62" s="21">
        <v>40000</v>
      </c>
    </row>
    <row r="63" spans="1:21" ht="66.75" customHeight="1" x14ac:dyDescent="0.95">
      <c r="A63" s="26" t="s">
        <v>60</v>
      </c>
      <c r="B63" s="56" t="s">
        <v>167</v>
      </c>
      <c r="C63" s="57"/>
      <c r="D63" s="21">
        <f>539470+987509</f>
        <v>1526979</v>
      </c>
      <c r="E63" s="21"/>
      <c r="F63" s="21">
        <v>146889.62</v>
      </c>
      <c r="G63" s="21">
        <v>140079.62</v>
      </c>
      <c r="H63" s="21">
        <v>223560.37</v>
      </c>
      <c r="I63" s="21"/>
      <c r="J63" s="21">
        <v>162000</v>
      </c>
      <c r="K63" s="21"/>
      <c r="L63" s="21">
        <v>61560.37</v>
      </c>
      <c r="M63" s="21">
        <v>0</v>
      </c>
      <c r="N63" s="21"/>
      <c r="O63" s="21"/>
      <c r="P63" s="21"/>
      <c r="Q63" s="37">
        <v>2517375.9900000002</v>
      </c>
      <c r="R63" s="21"/>
      <c r="S63" s="21">
        <v>6000</v>
      </c>
      <c r="T63" s="21"/>
      <c r="U63" s="21">
        <v>17100</v>
      </c>
    </row>
    <row r="64" spans="1:21" ht="66.75" customHeight="1" x14ac:dyDescent="0.95">
      <c r="A64" s="26" t="s">
        <v>61</v>
      </c>
      <c r="B64" s="56" t="s">
        <v>168</v>
      </c>
      <c r="C64" s="57"/>
      <c r="D64" s="21">
        <v>0</v>
      </c>
      <c r="E64" s="21"/>
      <c r="F64" s="21">
        <v>352820</v>
      </c>
      <c r="G64" s="21">
        <v>336880</v>
      </c>
      <c r="H64" s="21">
        <v>151200</v>
      </c>
      <c r="I64" s="21"/>
      <c r="J64" s="21">
        <v>75600</v>
      </c>
      <c r="K64" s="21"/>
      <c r="L64" s="21">
        <v>75600</v>
      </c>
      <c r="M64" s="21"/>
      <c r="N64" s="21"/>
      <c r="O64" s="21"/>
      <c r="P64" s="21"/>
      <c r="Q64" s="37">
        <v>754020</v>
      </c>
      <c r="R64" s="21"/>
      <c r="S64" s="21">
        <v>14700</v>
      </c>
      <c r="T64" s="21"/>
      <c r="U64" s="21">
        <v>57900718</v>
      </c>
    </row>
    <row r="65" spans="1:21" ht="59.25" customHeight="1" x14ac:dyDescent="0.95">
      <c r="A65" s="26" t="s">
        <v>94</v>
      </c>
      <c r="B65" s="56" t="s">
        <v>169</v>
      </c>
      <c r="C65" s="57"/>
      <c r="D65" s="21">
        <f>707500+1283799</f>
        <v>1991299</v>
      </c>
      <c r="E65" s="21"/>
      <c r="F65" s="21">
        <v>316879</v>
      </c>
      <c r="G65" s="21">
        <v>309439</v>
      </c>
      <c r="H65" s="21">
        <v>113400</v>
      </c>
      <c r="I65" s="21"/>
      <c r="J65" s="21">
        <v>0</v>
      </c>
      <c r="K65" s="21"/>
      <c r="L65" s="21">
        <v>113400</v>
      </c>
      <c r="M65" s="21"/>
      <c r="N65" s="21"/>
      <c r="O65" s="21"/>
      <c r="P65" s="21"/>
      <c r="Q65" s="37">
        <v>3450183</v>
      </c>
      <c r="R65" s="21"/>
      <c r="S65" s="21">
        <v>3400</v>
      </c>
      <c r="T65" s="21"/>
      <c r="U65" s="21">
        <v>9700</v>
      </c>
    </row>
    <row r="66" spans="1:21" ht="59.25" customHeight="1" x14ac:dyDescent="0.95">
      <c r="A66" s="26" t="s">
        <v>62</v>
      </c>
      <c r="B66" s="56" t="s">
        <v>170</v>
      </c>
      <c r="C66" s="57"/>
      <c r="D66" s="21">
        <f>454480+832085</f>
        <v>1286565</v>
      </c>
      <c r="E66" s="21"/>
      <c r="F66" s="21">
        <v>107742</v>
      </c>
      <c r="G66" s="21">
        <v>100637</v>
      </c>
      <c r="H66" s="21">
        <v>86400</v>
      </c>
      <c r="I66" s="21"/>
      <c r="J66" s="21">
        <v>10800</v>
      </c>
      <c r="K66" s="21"/>
      <c r="L66" s="21">
        <v>75600</v>
      </c>
      <c r="M66" s="21"/>
      <c r="N66" s="21"/>
      <c r="O66" s="21"/>
      <c r="P66" s="21"/>
      <c r="Q66" s="37">
        <v>2366387</v>
      </c>
      <c r="R66" s="21"/>
      <c r="S66" s="21">
        <v>5200</v>
      </c>
      <c r="T66" s="21"/>
      <c r="U66" s="21">
        <v>14800</v>
      </c>
    </row>
    <row r="67" spans="1:21" ht="59.25" customHeight="1" x14ac:dyDescent="0.95">
      <c r="A67" s="26" t="s">
        <v>63</v>
      </c>
      <c r="B67" s="56" t="s">
        <v>171</v>
      </c>
      <c r="C67" s="57"/>
      <c r="D67" s="21">
        <f>602030+1100793</f>
        <v>1702823</v>
      </c>
      <c r="E67" s="21"/>
      <c r="F67" s="21">
        <v>177960</v>
      </c>
      <c r="G67" s="21">
        <v>165365</v>
      </c>
      <c r="H67" s="21">
        <v>113400</v>
      </c>
      <c r="I67" s="21"/>
      <c r="J67" s="21">
        <v>0</v>
      </c>
      <c r="K67" s="21"/>
      <c r="L67" s="21">
        <v>113400</v>
      </c>
      <c r="M67" s="21">
        <v>0</v>
      </c>
      <c r="N67" s="21"/>
      <c r="O67" s="21"/>
      <c r="P67" s="21"/>
      <c r="Q67" s="37">
        <v>6670253.7199999988</v>
      </c>
      <c r="R67" s="21"/>
      <c r="S67" s="21">
        <v>5900</v>
      </c>
      <c r="T67" s="21"/>
      <c r="U67" s="21">
        <v>16700</v>
      </c>
    </row>
    <row r="68" spans="1:21" ht="59.25" customHeight="1" x14ac:dyDescent="0.95">
      <c r="A68" s="26" t="s">
        <v>64</v>
      </c>
      <c r="B68" s="56" t="s">
        <v>172</v>
      </c>
      <c r="C68" s="57"/>
      <c r="D68" s="21">
        <f>2430610+4479417+2412893</f>
        <v>9322920</v>
      </c>
      <c r="E68" s="21"/>
      <c r="F68" s="21">
        <v>722708</v>
      </c>
      <c r="G68" s="21">
        <v>678533</v>
      </c>
      <c r="H68" s="21">
        <v>2164500</v>
      </c>
      <c r="I68" s="21">
        <v>1629900</v>
      </c>
      <c r="J68" s="21">
        <v>118800</v>
      </c>
      <c r="K68" s="21"/>
      <c r="L68" s="21">
        <v>415800</v>
      </c>
      <c r="M68" s="21">
        <v>1159505</v>
      </c>
      <c r="N68" s="21"/>
      <c r="O68" s="21"/>
      <c r="P68" s="21"/>
      <c r="Q68" s="37">
        <v>19557384.039999999</v>
      </c>
      <c r="R68" s="21"/>
      <c r="S68" s="21">
        <v>16400</v>
      </c>
      <c r="T68" s="21"/>
      <c r="U68" s="21">
        <v>46800</v>
      </c>
    </row>
    <row r="69" spans="1:21" ht="59.25" customHeight="1" x14ac:dyDescent="0.95">
      <c r="A69" s="26" t="s">
        <v>91</v>
      </c>
      <c r="B69" s="56" t="s">
        <v>173</v>
      </c>
      <c r="C69" s="57"/>
      <c r="D69" s="21">
        <f>403310+731836</f>
        <v>1135146</v>
      </c>
      <c r="E69" s="21"/>
      <c r="F69" s="21">
        <v>140697</v>
      </c>
      <c r="G69" s="21">
        <v>138517</v>
      </c>
      <c r="H69" s="21">
        <v>1630923</v>
      </c>
      <c r="I69" s="21">
        <v>1555323</v>
      </c>
      <c r="J69" s="21">
        <v>0</v>
      </c>
      <c r="K69" s="21"/>
      <c r="L69" s="21">
        <v>75600</v>
      </c>
      <c r="M69" s="21"/>
      <c r="N69" s="21"/>
      <c r="O69" s="21"/>
      <c r="P69" s="21"/>
      <c r="Q69" s="37">
        <v>2906766</v>
      </c>
      <c r="R69" s="21"/>
      <c r="S69" s="21">
        <v>3900</v>
      </c>
      <c r="T69" s="21"/>
      <c r="U69" s="21">
        <v>11100</v>
      </c>
    </row>
    <row r="70" spans="1:21" ht="59.25" customHeight="1" x14ac:dyDescent="0.95">
      <c r="A70" s="26" t="s">
        <v>65</v>
      </c>
      <c r="B70" s="56" t="s">
        <v>174</v>
      </c>
      <c r="C70" s="57"/>
      <c r="D70" s="21">
        <f>1029420+1880593</f>
        <v>2910013</v>
      </c>
      <c r="E70" s="21"/>
      <c r="F70" s="21">
        <v>291865</v>
      </c>
      <c r="G70" s="21">
        <v>275835</v>
      </c>
      <c r="H70" s="21">
        <v>151200</v>
      </c>
      <c r="I70" s="21"/>
      <c r="J70" s="21">
        <v>0</v>
      </c>
      <c r="K70" s="21"/>
      <c r="L70" s="21">
        <v>151200</v>
      </c>
      <c r="M70" s="21">
        <v>0</v>
      </c>
      <c r="N70" s="21"/>
      <c r="O70" s="21"/>
      <c r="P70" s="21"/>
      <c r="Q70" s="37">
        <v>5405853</v>
      </c>
      <c r="R70" s="21"/>
      <c r="S70" s="21">
        <v>8831</v>
      </c>
      <c r="T70" s="21"/>
      <c r="U70" s="21">
        <v>25131</v>
      </c>
    </row>
    <row r="71" spans="1:21" ht="59.25" customHeight="1" x14ac:dyDescent="0.95">
      <c r="A71" s="26" t="s">
        <v>99</v>
      </c>
      <c r="B71" s="56" t="s">
        <v>175</v>
      </c>
      <c r="C71" s="57"/>
      <c r="D71" s="21">
        <f>269200+488479</f>
        <v>757679</v>
      </c>
      <c r="E71" s="21"/>
      <c r="F71" s="21">
        <v>106120</v>
      </c>
      <c r="G71" s="21">
        <v>101835</v>
      </c>
      <c r="H71" s="21">
        <v>113400</v>
      </c>
      <c r="I71" s="21"/>
      <c r="J71" s="21">
        <v>0</v>
      </c>
      <c r="K71" s="21"/>
      <c r="L71" s="21">
        <v>113400</v>
      </c>
      <c r="M71" s="21"/>
      <c r="N71" s="21"/>
      <c r="O71" s="21"/>
      <c r="P71" s="21"/>
      <c r="Q71" s="37">
        <v>977199</v>
      </c>
      <c r="R71" s="21"/>
      <c r="S71" s="21">
        <v>3500</v>
      </c>
      <c r="T71" s="21"/>
      <c r="U71" s="21">
        <v>10000</v>
      </c>
    </row>
    <row r="72" spans="1:21" ht="59.25" customHeight="1" x14ac:dyDescent="0.95">
      <c r="A72" s="26" t="s">
        <v>98</v>
      </c>
      <c r="B72" s="56" t="s">
        <v>176</v>
      </c>
      <c r="C72" s="57"/>
      <c r="D72" s="21">
        <f>1744440+3165412</f>
        <v>4909852</v>
      </c>
      <c r="E72" s="21"/>
      <c r="F72" s="21">
        <v>476378.77</v>
      </c>
      <c r="G72" s="21">
        <v>430128.77</v>
      </c>
      <c r="H72" s="21">
        <v>2040000</v>
      </c>
      <c r="I72" s="21"/>
      <c r="J72" s="21">
        <v>0</v>
      </c>
      <c r="K72" s="21">
        <v>1775400</v>
      </c>
      <c r="L72" s="21">
        <v>264600</v>
      </c>
      <c r="M72" s="21"/>
      <c r="N72" s="21"/>
      <c r="O72" s="21"/>
      <c r="P72" s="21"/>
      <c r="Q72" s="37">
        <v>14318512.77</v>
      </c>
      <c r="R72" s="21"/>
      <c r="S72" s="21">
        <v>17100</v>
      </c>
      <c r="T72" s="21"/>
      <c r="U72" s="21">
        <v>48700</v>
      </c>
    </row>
    <row r="73" spans="1:21" ht="59.25" customHeight="1" x14ac:dyDescent="0.95">
      <c r="A73" s="26" t="s">
        <v>66</v>
      </c>
      <c r="B73" s="56" t="s">
        <v>177</v>
      </c>
      <c r="C73" s="57"/>
      <c r="D73" s="21">
        <f>327510+594286</f>
        <v>921796</v>
      </c>
      <c r="E73" s="21"/>
      <c r="F73" s="21">
        <v>138817</v>
      </c>
      <c r="G73" s="21">
        <v>134242</v>
      </c>
      <c r="H73" s="21">
        <v>75600</v>
      </c>
      <c r="I73" s="21"/>
      <c r="J73" s="21">
        <v>0</v>
      </c>
      <c r="K73" s="21"/>
      <c r="L73" s="21">
        <v>75600</v>
      </c>
      <c r="M73" s="21"/>
      <c r="N73" s="21"/>
      <c r="O73" s="21"/>
      <c r="P73" s="21"/>
      <c r="Q73" s="37">
        <v>1486213</v>
      </c>
      <c r="R73" s="21"/>
      <c r="S73" s="21">
        <v>3300</v>
      </c>
      <c r="T73" s="21"/>
      <c r="U73" s="21">
        <v>359300</v>
      </c>
    </row>
    <row r="74" spans="1:21" ht="59.25" customHeight="1" x14ac:dyDescent="0.95">
      <c r="A74" s="26" t="s">
        <v>96</v>
      </c>
      <c r="B74" s="56" t="s">
        <v>178</v>
      </c>
      <c r="C74" s="57"/>
      <c r="D74" s="21">
        <f>1636580+3047180</f>
        <v>4683760</v>
      </c>
      <c r="E74" s="21"/>
      <c r="F74" s="21">
        <v>190521</v>
      </c>
      <c r="G74" s="21">
        <v>174686</v>
      </c>
      <c r="H74" s="21">
        <v>226800</v>
      </c>
      <c r="I74" s="21"/>
      <c r="J74" s="21">
        <v>0</v>
      </c>
      <c r="K74" s="21"/>
      <c r="L74" s="21">
        <v>226800</v>
      </c>
      <c r="M74" s="21">
        <v>1738634</v>
      </c>
      <c r="N74" s="21"/>
      <c r="O74" s="21"/>
      <c r="P74" s="21"/>
      <c r="Q74" s="37">
        <v>11243315</v>
      </c>
      <c r="R74" s="21"/>
      <c r="S74" s="21">
        <v>8200</v>
      </c>
      <c r="T74" s="21"/>
      <c r="U74" s="21">
        <v>23300</v>
      </c>
    </row>
    <row r="75" spans="1:21" ht="59.25" customHeight="1" x14ac:dyDescent="0.95">
      <c r="A75" s="26" t="s">
        <v>92</v>
      </c>
      <c r="B75" s="56" t="s">
        <v>179</v>
      </c>
      <c r="C75" s="57"/>
      <c r="D75" s="21">
        <f>2287060+4147286+2223007</f>
        <v>8657353</v>
      </c>
      <c r="E75" s="21"/>
      <c r="F75" s="21">
        <v>462449.45</v>
      </c>
      <c r="G75" s="21">
        <v>430974.45</v>
      </c>
      <c r="H75" s="21">
        <v>302400</v>
      </c>
      <c r="I75" s="21"/>
      <c r="J75" s="21">
        <v>0</v>
      </c>
      <c r="K75" s="21"/>
      <c r="L75" s="21">
        <v>302400</v>
      </c>
      <c r="M75" s="21">
        <v>1313998</v>
      </c>
      <c r="N75" s="21"/>
      <c r="O75" s="21"/>
      <c r="P75" s="21"/>
      <c r="Q75" s="37">
        <v>13385571.449999999</v>
      </c>
      <c r="R75" s="21"/>
      <c r="S75" s="21">
        <v>14700</v>
      </c>
      <c r="T75" s="21"/>
      <c r="U75" s="21">
        <v>41900</v>
      </c>
    </row>
    <row r="76" spans="1:21" ht="59.25" customHeight="1" x14ac:dyDescent="0.95">
      <c r="A76" s="26" t="s">
        <v>67</v>
      </c>
      <c r="B76" s="56" t="s">
        <v>180</v>
      </c>
      <c r="C76" s="57"/>
      <c r="D76" s="21">
        <f>2030370+3780556+1954443</f>
        <v>7765369</v>
      </c>
      <c r="E76" s="21"/>
      <c r="F76" s="21">
        <v>430796</v>
      </c>
      <c r="G76" s="21">
        <v>415206</v>
      </c>
      <c r="H76" s="21">
        <v>2013300</v>
      </c>
      <c r="I76" s="21"/>
      <c r="J76" s="21">
        <v>0</v>
      </c>
      <c r="K76" s="21">
        <v>1786500</v>
      </c>
      <c r="L76" s="21">
        <v>226800</v>
      </c>
      <c r="M76" s="21">
        <v>1395145</v>
      </c>
      <c r="N76" s="21"/>
      <c r="O76" s="21"/>
      <c r="P76" s="21"/>
      <c r="Q76" s="37">
        <v>15788767</v>
      </c>
      <c r="R76" s="21"/>
      <c r="S76" s="21">
        <v>15000</v>
      </c>
      <c r="T76" s="21"/>
      <c r="U76" s="21">
        <v>92800</v>
      </c>
    </row>
    <row r="77" spans="1:21" ht="59.25" customHeight="1" x14ac:dyDescent="0.95">
      <c r="A77" s="26" t="s">
        <v>239</v>
      </c>
      <c r="B77" s="29" t="s">
        <v>219</v>
      </c>
      <c r="C77" s="42"/>
      <c r="D77" s="21"/>
      <c r="E77" s="21"/>
      <c r="F77" s="21">
        <v>112499</v>
      </c>
      <c r="G77" s="21">
        <v>109104</v>
      </c>
      <c r="H77" s="21">
        <v>1698367</v>
      </c>
      <c r="I77" s="21">
        <v>1557967</v>
      </c>
      <c r="J77" s="21">
        <v>64800</v>
      </c>
      <c r="K77" s="21"/>
      <c r="L77" s="21">
        <v>75600</v>
      </c>
      <c r="M77" s="21"/>
      <c r="N77" s="21"/>
      <c r="O77" s="21"/>
      <c r="P77" s="21"/>
      <c r="Q77" s="37">
        <v>1926519</v>
      </c>
      <c r="R77" s="21"/>
      <c r="S77" s="21">
        <v>2500</v>
      </c>
      <c r="T77" s="21"/>
      <c r="U77" s="21">
        <v>7100</v>
      </c>
    </row>
    <row r="78" spans="1:21" ht="59.25" customHeight="1" x14ac:dyDescent="0.95">
      <c r="A78" s="26" t="s">
        <v>68</v>
      </c>
      <c r="B78" s="56" t="s">
        <v>181</v>
      </c>
      <c r="C78" s="57"/>
      <c r="D78" s="21">
        <f>312930+567834</f>
        <v>880764</v>
      </c>
      <c r="E78" s="21"/>
      <c r="F78" s="21">
        <v>152835</v>
      </c>
      <c r="G78" s="21">
        <v>141510</v>
      </c>
      <c r="H78" s="21">
        <v>75600</v>
      </c>
      <c r="I78" s="21"/>
      <c r="J78" s="21">
        <v>0</v>
      </c>
      <c r="K78" s="21"/>
      <c r="L78" s="21">
        <v>75600</v>
      </c>
      <c r="M78" s="21"/>
      <c r="N78" s="21"/>
      <c r="O78" s="21"/>
      <c r="P78" s="21"/>
      <c r="Q78" s="37">
        <v>1259199</v>
      </c>
      <c r="R78" s="21"/>
      <c r="S78" s="21">
        <v>4100</v>
      </c>
      <c r="T78" s="21"/>
      <c r="U78" s="21">
        <v>11600</v>
      </c>
    </row>
    <row r="79" spans="1:21" ht="59.25" customHeight="1" x14ac:dyDescent="0.95">
      <c r="A79" s="26" t="s">
        <v>69</v>
      </c>
      <c r="B79" s="56" t="s">
        <v>182</v>
      </c>
      <c r="C79" s="57"/>
      <c r="D79" s="21"/>
      <c r="E79" s="21"/>
      <c r="F79" s="21">
        <v>262672</v>
      </c>
      <c r="G79" s="21">
        <v>255232</v>
      </c>
      <c r="H79" s="21">
        <v>75600</v>
      </c>
      <c r="I79" s="21"/>
      <c r="J79" s="21">
        <v>0</v>
      </c>
      <c r="K79" s="21"/>
      <c r="L79" s="21">
        <v>75600</v>
      </c>
      <c r="M79" s="21"/>
      <c r="N79" s="21"/>
      <c r="O79" s="21"/>
      <c r="P79" s="21"/>
      <c r="Q79" s="37">
        <v>598272</v>
      </c>
      <c r="R79" s="21"/>
      <c r="S79" s="21">
        <v>3600</v>
      </c>
      <c r="T79" s="21"/>
      <c r="U79" s="21">
        <v>10300</v>
      </c>
    </row>
    <row r="80" spans="1:21" ht="59.25" customHeight="1" x14ac:dyDescent="0.95">
      <c r="A80" s="26" t="s">
        <v>70</v>
      </c>
      <c r="B80" s="56" t="s">
        <v>183</v>
      </c>
      <c r="C80" s="57"/>
      <c r="D80" s="21">
        <f>384850+698330</f>
        <v>1083180</v>
      </c>
      <c r="E80" s="21"/>
      <c r="F80" s="21">
        <v>124994</v>
      </c>
      <c r="G80" s="21">
        <v>115944</v>
      </c>
      <c r="H80" s="21">
        <v>75600</v>
      </c>
      <c r="I80" s="21"/>
      <c r="J80" s="21">
        <v>0</v>
      </c>
      <c r="K80" s="21"/>
      <c r="L80" s="21">
        <v>75600</v>
      </c>
      <c r="M80" s="21"/>
      <c r="N80" s="21"/>
      <c r="O80" s="21"/>
      <c r="P80" s="21"/>
      <c r="Q80" s="37">
        <v>2091321</v>
      </c>
      <c r="R80" s="21"/>
      <c r="S80" s="21">
        <v>4300</v>
      </c>
      <c r="T80" s="21"/>
      <c r="U80" s="21">
        <v>12300</v>
      </c>
    </row>
    <row r="81" spans="1:21" ht="59.25" customHeight="1" x14ac:dyDescent="0.95">
      <c r="A81" s="26" t="s">
        <v>71</v>
      </c>
      <c r="B81" s="56" t="s">
        <v>184</v>
      </c>
      <c r="C81" s="57"/>
      <c r="D81" s="21"/>
      <c r="E81" s="21"/>
      <c r="F81" s="21">
        <v>117074</v>
      </c>
      <c r="G81" s="21">
        <v>112524</v>
      </c>
      <c r="H81" s="21">
        <v>75600</v>
      </c>
      <c r="I81" s="21"/>
      <c r="J81" s="21">
        <v>0</v>
      </c>
      <c r="K81" s="21"/>
      <c r="L81" s="21">
        <v>75600</v>
      </c>
      <c r="M81" s="21"/>
      <c r="N81" s="21"/>
      <c r="O81" s="21"/>
      <c r="P81" s="21"/>
      <c r="Q81" s="37">
        <v>192674</v>
      </c>
      <c r="R81" s="21"/>
      <c r="S81" s="21">
        <v>2800</v>
      </c>
      <c r="T81" s="21"/>
      <c r="U81" s="21">
        <v>7900</v>
      </c>
    </row>
    <row r="82" spans="1:21" ht="59.25" customHeight="1" x14ac:dyDescent="0.95">
      <c r="A82" s="26" t="s">
        <v>72</v>
      </c>
      <c r="B82" s="56" t="s">
        <v>185</v>
      </c>
      <c r="C82" s="57"/>
      <c r="D82" s="21">
        <f>232270+421467</f>
        <v>653737</v>
      </c>
      <c r="E82" s="21"/>
      <c r="F82" s="21">
        <v>173521</v>
      </c>
      <c r="G82" s="21">
        <v>157671</v>
      </c>
      <c r="H82" s="21">
        <v>113400</v>
      </c>
      <c r="I82" s="21"/>
      <c r="J82" s="21">
        <v>0</v>
      </c>
      <c r="K82" s="21"/>
      <c r="L82" s="21">
        <v>113400</v>
      </c>
      <c r="M82" s="21"/>
      <c r="N82" s="21"/>
      <c r="O82" s="21"/>
      <c r="P82" s="21"/>
      <c r="Q82" s="37">
        <v>3072658</v>
      </c>
      <c r="R82" s="21"/>
      <c r="S82" s="21">
        <v>4200</v>
      </c>
      <c r="T82" s="21"/>
      <c r="U82" s="21">
        <v>11900</v>
      </c>
    </row>
    <row r="83" spans="1:21" ht="59.25" customHeight="1" x14ac:dyDescent="0.95">
      <c r="A83" s="26" t="s">
        <v>73</v>
      </c>
      <c r="B83" s="56" t="s">
        <v>186</v>
      </c>
      <c r="C83" s="57"/>
      <c r="D83" s="21">
        <f>279890+507877</f>
        <v>787767</v>
      </c>
      <c r="E83" s="21"/>
      <c r="F83" s="21">
        <v>94052</v>
      </c>
      <c r="G83" s="21">
        <v>92942</v>
      </c>
      <c r="H83" s="21">
        <v>75600</v>
      </c>
      <c r="I83" s="21"/>
      <c r="J83" s="21">
        <v>0</v>
      </c>
      <c r="K83" s="21"/>
      <c r="L83" s="21">
        <v>75600</v>
      </c>
      <c r="M83" s="21"/>
      <c r="N83" s="21"/>
      <c r="O83" s="21"/>
      <c r="P83" s="21"/>
      <c r="Q83" s="37">
        <v>1282255</v>
      </c>
      <c r="R83" s="21"/>
      <c r="S83" s="21">
        <v>3000</v>
      </c>
      <c r="T83" s="21"/>
      <c r="U83" s="21">
        <v>19300</v>
      </c>
    </row>
    <row r="84" spans="1:21" ht="141.75" customHeight="1" x14ac:dyDescent="0.95">
      <c r="A84" s="26" t="s">
        <v>82</v>
      </c>
      <c r="B84" s="56" t="s">
        <v>187</v>
      </c>
      <c r="C84" s="57"/>
      <c r="D84" s="21">
        <f>268230+486715</f>
        <v>754945</v>
      </c>
      <c r="E84" s="21"/>
      <c r="F84" s="21">
        <v>187889</v>
      </c>
      <c r="G84" s="21">
        <v>175969</v>
      </c>
      <c r="H84" s="21">
        <v>151200</v>
      </c>
      <c r="I84" s="21"/>
      <c r="J84" s="21">
        <v>0</v>
      </c>
      <c r="K84" s="21"/>
      <c r="L84" s="21">
        <v>151200</v>
      </c>
      <c r="M84" s="21"/>
      <c r="N84" s="21"/>
      <c r="O84" s="21"/>
      <c r="P84" s="21"/>
      <c r="Q84" s="37">
        <v>1371434</v>
      </c>
      <c r="R84" s="21"/>
      <c r="S84" s="21">
        <v>3600</v>
      </c>
      <c r="T84" s="21"/>
      <c r="U84" s="21">
        <v>10300</v>
      </c>
    </row>
    <row r="85" spans="1:21" ht="59.25" customHeight="1" x14ac:dyDescent="0.95">
      <c r="A85" s="26" t="s">
        <v>240</v>
      </c>
      <c r="B85" s="56" t="s">
        <v>188</v>
      </c>
      <c r="C85" s="57"/>
      <c r="D85" s="21">
        <f>1652120+2997883</f>
        <v>4650003</v>
      </c>
      <c r="E85" s="21"/>
      <c r="F85" s="21">
        <v>423350</v>
      </c>
      <c r="G85" s="21">
        <v>408450</v>
      </c>
      <c r="H85" s="21">
        <v>189000</v>
      </c>
      <c r="I85" s="21"/>
      <c r="J85" s="21">
        <v>0</v>
      </c>
      <c r="K85" s="21"/>
      <c r="L85" s="21">
        <v>189000</v>
      </c>
      <c r="M85" s="21"/>
      <c r="N85" s="21"/>
      <c r="O85" s="21"/>
      <c r="P85" s="21"/>
      <c r="Q85" s="37">
        <v>6755688</v>
      </c>
      <c r="R85" s="21"/>
      <c r="S85" s="21">
        <v>17500</v>
      </c>
      <c r="T85" s="21"/>
      <c r="U85" s="21">
        <v>50000</v>
      </c>
    </row>
    <row r="86" spans="1:21" ht="59.25" customHeight="1" x14ac:dyDescent="0.95">
      <c r="A86" s="26" t="s">
        <v>80</v>
      </c>
      <c r="B86" s="56" t="s">
        <v>189</v>
      </c>
      <c r="C86" s="57"/>
      <c r="D86" s="21">
        <f>1882540+3499689+1827878</f>
        <v>7210107</v>
      </c>
      <c r="E86" s="21"/>
      <c r="F86" s="21">
        <v>696857</v>
      </c>
      <c r="G86" s="21">
        <v>656082</v>
      </c>
      <c r="H86" s="21">
        <v>2252400</v>
      </c>
      <c r="I86" s="21"/>
      <c r="J86" s="21">
        <v>0</v>
      </c>
      <c r="K86" s="21">
        <v>1874400</v>
      </c>
      <c r="L86" s="21">
        <v>378000</v>
      </c>
      <c r="M86" s="21">
        <v>2559467</v>
      </c>
      <c r="N86" s="21"/>
      <c r="O86" s="21"/>
      <c r="P86" s="21"/>
      <c r="Q86" s="37">
        <v>23697964</v>
      </c>
      <c r="R86" s="21"/>
      <c r="S86" s="21">
        <v>15600</v>
      </c>
      <c r="T86" s="21"/>
      <c r="U86" s="21">
        <v>44500</v>
      </c>
    </row>
    <row r="87" spans="1:21" ht="59.25" customHeight="1" x14ac:dyDescent="0.95">
      <c r="A87" s="26" t="s">
        <v>79</v>
      </c>
      <c r="B87" s="56" t="s">
        <v>190</v>
      </c>
      <c r="C87" s="57"/>
      <c r="D87" s="21">
        <f>345970+627792</f>
        <v>973762</v>
      </c>
      <c r="E87" s="21"/>
      <c r="F87" s="21">
        <v>165923</v>
      </c>
      <c r="G87" s="21">
        <v>158953</v>
      </c>
      <c r="H87" s="21">
        <v>75600</v>
      </c>
      <c r="I87" s="21"/>
      <c r="J87" s="21">
        <v>0</v>
      </c>
      <c r="K87" s="21"/>
      <c r="L87" s="21">
        <v>75600</v>
      </c>
      <c r="M87" s="21"/>
      <c r="N87" s="21"/>
      <c r="O87" s="21"/>
      <c r="P87" s="21"/>
      <c r="Q87" s="37">
        <v>1953348</v>
      </c>
      <c r="R87" s="21"/>
      <c r="S87" s="21">
        <v>3800</v>
      </c>
      <c r="T87" s="21"/>
      <c r="U87" s="21">
        <v>10700</v>
      </c>
    </row>
    <row r="88" spans="1:21" ht="59.25" customHeight="1" x14ac:dyDescent="0.95">
      <c r="A88" s="26" t="s">
        <v>84</v>
      </c>
      <c r="B88" s="56" t="s">
        <v>191</v>
      </c>
      <c r="C88" s="57"/>
      <c r="D88" s="21"/>
      <c r="E88" s="21"/>
      <c r="F88" s="21">
        <v>158623</v>
      </c>
      <c r="G88" s="21">
        <v>155533</v>
      </c>
      <c r="H88" s="21">
        <v>1811700</v>
      </c>
      <c r="I88" s="21">
        <v>1698300</v>
      </c>
      <c r="J88" s="21">
        <v>0</v>
      </c>
      <c r="K88" s="21"/>
      <c r="L88" s="21">
        <v>113400</v>
      </c>
      <c r="M88" s="21"/>
      <c r="N88" s="21"/>
      <c r="O88" s="21"/>
      <c r="P88" s="21"/>
      <c r="Q88" s="37">
        <v>2995323</v>
      </c>
      <c r="R88" s="21"/>
      <c r="S88" s="21">
        <v>4100</v>
      </c>
      <c r="T88" s="21"/>
      <c r="U88" s="21">
        <v>1011600</v>
      </c>
    </row>
    <row r="89" spans="1:21" ht="59.25" customHeight="1" x14ac:dyDescent="0.95">
      <c r="A89" s="26" t="s">
        <v>89</v>
      </c>
      <c r="B89" s="56" t="s">
        <v>192</v>
      </c>
      <c r="C89" s="57"/>
      <c r="D89" s="21">
        <f>1174950+2132024</f>
        <v>3306974</v>
      </c>
      <c r="E89" s="21"/>
      <c r="F89" s="21">
        <v>411968</v>
      </c>
      <c r="G89" s="21">
        <v>396908</v>
      </c>
      <c r="H89" s="21">
        <v>189000</v>
      </c>
      <c r="I89" s="21"/>
      <c r="J89" s="21"/>
      <c r="K89" s="21"/>
      <c r="L89" s="21">
        <v>189000</v>
      </c>
      <c r="M89" s="21"/>
      <c r="N89" s="21"/>
      <c r="O89" s="21"/>
      <c r="P89" s="21"/>
      <c r="Q89" s="37">
        <v>7292744</v>
      </c>
      <c r="R89" s="21"/>
      <c r="S89" s="21">
        <v>13800</v>
      </c>
      <c r="T89" s="21"/>
      <c r="U89" s="21">
        <v>38000</v>
      </c>
    </row>
    <row r="90" spans="1:21" ht="59.25" customHeight="1" x14ac:dyDescent="0.95">
      <c r="A90" s="26" t="s">
        <v>81</v>
      </c>
      <c r="B90" s="56" t="s">
        <v>193</v>
      </c>
      <c r="C90" s="57"/>
      <c r="D90" s="21">
        <f>625860+1135669+803825</f>
        <v>2565354</v>
      </c>
      <c r="E90" s="21"/>
      <c r="F90" s="21">
        <v>230232</v>
      </c>
      <c r="G90" s="21">
        <v>221627</v>
      </c>
      <c r="H90" s="21">
        <v>151200</v>
      </c>
      <c r="I90" s="21"/>
      <c r="J90" s="21"/>
      <c r="K90" s="21"/>
      <c r="L90" s="21">
        <v>151200</v>
      </c>
      <c r="M90" s="21"/>
      <c r="N90" s="21">
        <v>0</v>
      </c>
      <c r="O90" s="21"/>
      <c r="P90" s="21"/>
      <c r="Q90" s="37">
        <v>6570560</v>
      </c>
      <c r="R90" s="21"/>
      <c r="S90" s="21">
        <v>7100</v>
      </c>
      <c r="T90" s="21"/>
      <c r="U90" s="21">
        <v>20200</v>
      </c>
    </row>
    <row r="91" spans="1:21" ht="59.25" customHeight="1" x14ac:dyDescent="0.95">
      <c r="A91" s="26" t="s">
        <v>88</v>
      </c>
      <c r="B91" s="56" t="s">
        <v>194</v>
      </c>
      <c r="C91" s="57"/>
      <c r="D91" s="21"/>
      <c r="E91" s="21"/>
      <c r="F91" s="21">
        <v>114804</v>
      </c>
      <c r="G91" s="21">
        <v>110814</v>
      </c>
      <c r="H91" s="21">
        <v>75600</v>
      </c>
      <c r="I91" s="21"/>
      <c r="J91" s="21"/>
      <c r="K91" s="21"/>
      <c r="L91" s="21">
        <v>75600</v>
      </c>
      <c r="M91" s="21"/>
      <c r="N91" s="31"/>
      <c r="O91" s="31"/>
      <c r="P91" s="21">
        <v>2762000</v>
      </c>
      <c r="Q91" s="37">
        <v>3982404</v>
      </c>
      <c r="R91" s="21"/>
      <c r="S91" s="21">
        <v>2700</v>
      </c>
      <c r="T91" s="21"/>
      <c r="U91" s="21">
        <v>87700</v>
      </c>
    </row>
    <row r="92" spans="1:21" ht="59.25" customHeight="1" x14ac:dyDescent="0.95">
      <c r="A92" s="26" t="s">
        <v>85</v>
      </c>
      <c r="B92" s="56" t="s">
        <v>195</v>
      </c>
      <c r="C92" s="57"/>
      <c r="D92" s="21">
        <f>1386240+2569647+1321324</f>
        <v>5277211</v>
      </c>
      <c r="E92" s="21"/>
      <c r="F92" s="21">
        <v>226663</v>
      </c>
      <c r="G92" s="21">
        <v>222993</v>
      </c>
      <c r="H92" s="21">
        <v>1829483</v>
      </c>
      <c r="I92" s="21">
        <v>1716083</v>
      </c>
      <c r="J92" s="21"/>
      <c r="K92" s="21"/>
      <c r="L92" s="21">
        <v>113400</v>
      </c>
      <c r="M92" s="21">
        <v>499516</v>
      </c>
      <c r="N92" s="21"/>
      <c r="O92" s="21"/>
      <c r="P92" s="21"/>
      <c r="Q92" s="37">
        <v>9827880</v>
      </c>
      <c r="R92" s="21"/>
      <c r="S92" s="21">
        <v>8700</v>
      </c>
      <c r="T92" s="21"/>
      <c r="U92" s="21">
        <v>24900</v>
      </c>
    </row>
    <row r="93" spans="1:21" ht="134.25" customHeight="1" x14ac:dyDescent="0.95">
      <c r="A93" s="26" t="s">
        <v>83</v>
      </c>
      <c r="B93" s="56" t="s">
        <v>196</v>
      </c>
      <c r="C93" s="57"/>
      <c r="D93" s="21"/>
      <c r="E93" s="21"/>
      <c r="F93" s="21">
        <v>154073</v>
      </c>
      <c r="G93" s="21">
        <v>141508</v>
      </c>
      <c r="H93" s="21">
        <v>113400</v>
      </c>
      <c r="I93" s="21"/>
      <c r="J93" s="21"/>
      <c r="K93" s="21"/>
      <c r="L93" s="21">
        <v>113400</v>
      </c>
      <c r="M93" s="21">
        <v>0</v>
      </c>
      <c r="N93" s="33"/>
      <c r="O93" s="33"/>
      <c r="P93" s="21"/>
      <c r="Q93" s="37">
        <v>1162903</v>
      </c>
      <c r="R93" s="21"/>
      <c r="S93" s="21">
        <v>6400</v>
      </c>
      <c r="T93" s="21"/>
      <c r="U93" s="21">
        <v>18300</v>
      </c>
    </row>
    <row r="94" spans="1:21" ht="66.75" customHeight="1" x14ac:dyDescent="1">
      <c r="A94" s="26" t="s">
        <v>76</v>
      </c>
      <c r="B94" s="56" t="s">
        <v>197</v>
      </c>
      <c r="C94" s="57"/>
      <c r="D94" s="21"/>
      <c r="E94" s="21"/>
      <c r="F94" s="21">
        <v>104675</v>
      </c>
      <c r="G94" s="21">
        <v>100125</v>
      </c>
      <c r="H94" s="21">
        <v>75600</v>
      </c>
      <c r="I94" s="21"/>
      <c r="J94" s="21"/>
      <c r="K94" s="21"/>
      <c r="L94" s="21">
        <v>75600</v>
      </c>
      <c r="M94" s="21"/>
      <c r="N94" s="34"/>
      <c r="O94" s="34"/>
      <c r="P94" s="21"/>
      <c r="Q94" s="37">
        <v>1430275</v>
      </c>
      <c r="R94" s="21"/>
      <c r="S94" s="21">
        <v>3600</v>
      </c>
      <c r="T94" s="21"/>
      <c r="U94" s="21">
        <v>10200</v>
      </c>
    </row>
    <row r="95" spans="1:21" ht="66.75" customHeight="1" x14ac:dyDescent="1">
      <c r="A95" s="26" t="s">
        <v>86</v>
      </c>
      <c r="B95" s="56" t="s">
        <v>198</v>
      </c>
      <c r="C95" s="57"/>
      <c r="D95" s="21">
        <f>800790+1453092</f>
        <v>2253882</v>
      </c>
      <c r="E95" s="21"/>
      <c r="F95" s="21">
        <v>360988</v>
      </c>
      <c r="G95" s="21">
        <v>342738</v>
      </c>
      <c r="H95" s="21">
        <v>1801800</v>
      </c>
      <c r="I95" s="21">
        <v>1575000</v>
      </c>
      <c r="J95" s="21"/>
      <c r="K95" s="21"/>
      <c r="L95" s="21">
        <v>226800</v>
      </c>
      <c r="M95" s="21"/>
      <c r="N95" s="34"/>
      <c r="O95" s="34"/>
      <c r="P95" s="21"/>
      <c r="Q95" s="37">
        <v>5404031</v>
      </c>
      <c r="R95" s="21"/>
      <c r="S95" s="21">
        <v>11000</v>
      </c>
      <c r="T95" s="21"/>
      <c r="U95" s="21">
        <v>331400</v>
      </c>
    </row>
    <row r="96" spans="1:21" ht="66.75" customHeight="1" x14ac:dyDescent="0.95">
      <c r="A96" s="26" t="s">
        <v>101</v>
      </c>
      <c r="B96" s="56" t="s">
        <v>199</v>
      </c>
      <c r="C96" s="57"/>
      <c r="D96" s="21">
        <f>1390130+2540298</f>
        <v>3930428</v>
      </c>
      <c r="E96" s="21"/>
      <c r="F96" s="21">
        <v>319204</v>
      </c>
      <c r="G96" s="21">
        <v>300544</v>
      </c>
      <c r="H96" s="21">
        <v>151200</v>
      </c>
      <c r="I96" s="21"/>
      <c r="J96" s="21"/>
      <c r="K96" s="21"/>
      <c r="L96" s="21">
        <v>151200</v>
      </c>
      <c r="M96" s="21">
        <v>0</v>
      </c>
      <c r="N96" s="35"/>
      <c r="O96" s="35"/>
      <c r="P96" s="21"/>
      <c r="Q96" s="37">
        <v>9713237</v>
      </c>
      <c r="R96" s="21"/>
      <c r="S96" s="21">
        <v>12400</v>
      </c>
      <c r="T96" s="21"/>
      <c r="U96" s="21">
        <v>35400</v>
      </c>
    </row>
    <row r="97" spans="1:21" ht="66.75" customHeight="1" x14ac:dyDescent="0.95">
      <c r="A97" s="26" t="s">
        <v>87</v>
      </c>
      <c r="B97" s="56" t="s">
        <v>200</v>
      </c>
      <c r="C97" s="57"/>
      <c r="D97" s="21">
        <f>511180+927580</f>
        <v>1438760</v>
      </c>
      <c r="E97" s="21"/>
      <c r="F97" s="21">
        <v>232497</v>
      </c>
      <c r="G97" s="21">
        <v>217352</v>
      </c>
      <c r="H97" s="21">
        <v>37800</v>
      </c>
      <c r="I97" s="21"/>
      <c r="J97" s="21"/>
      <c r="K97" s="21"/>
      <c r="L97" s="21">
        <v>37800</v>
      </c>
      <c r="M97" s="21"/>
      <c r="N97" s="35"/>
      <c r="O97" s="35"/>
      <c r="P97" s="21"/>
      <c r="Q97" s="37">
        <v>2174057</v>
      </c>
      <c r="R97" s="21"/>
      <c r="S97" s="21">
        <v>5300</v>
      </c>
      <c r="T97" s="21"/>
      <c r="U97" s="21">
        <v>15100</v>
      </c>
    </row>
    <row r="98" spans="1:21" ht="66.75" customHeight="1" x14ac:dyDescent="0.95">
      <c r="A98" s="26" t="s">
        <v>78</v>
      </c>
      <c r="B98" s="56" t="s">
        <v>201</v>
      </c>
      <c r="C98" s="57"/>
      <c r="D98" s="21">
        <f>273090+495532</f>
        <v>768622</v>
      </c>
      <c r="E98" s="21"/>
      <c r="F98" s="21">
        <v>79377</v>
      </c>
      <c r="G98" s="21">
        <v>78407</v>
      </c>
      <c r="H98" s="21">
        <v>1776600</v>
      </c>
      <c r="I98" s="21">
        <v>1701000</v>
      </c>
      <c r="J98" s="21"/>
      <c r="K98" s="21"/>
      <c r="L98" s="21">
        <v>75600</v>
      </c>
      <c r="M98" s="21"/>
      <c r="N98" s="35"/>
      <c r="O98" s="35"/>
      <c r="P98" s="21"/>
      <c r="Q98" s="37">
        <v>2822146</v>
      </c>
      <c r="R98" s="21"/>
      <c r="S98" s="21">
        <v>3400</v>
      </c>
      <c r="T98" s="21"/>
      <c r="U98" s="21">
        <v>9700</v>
      </c>
    </row>
    <row r="99" spans="1:21" ht="66.75" customHeight="1" x14ac:dyDescent="0.95">
      <c r="A99" s="26" t="s">
        <v>77</v>
      </c>
      <c r="B99" s="56" t="s">
        <v>202</v>
      </c>
      <c r="C99" s="57"/>
      <c r="D99" s="21"/>
      <c r="E99" s="21"/>
      <c r="F99" s="21">
        <v>103215</v>
      </c>
      <c r="G99" s="21">
        <v>100980</v>
      </c>
      <c r="H99" s="21">
        <v>113400</v>
      </c>
      <c r="I99" s="21"/>
      <c r="J99" s="21"/>
      <c r="K99" s="21"/>
      <c r="L99" s="21">
        <v>113400</v>
      </c>
      <c r="M99" s="21"/>
      <c r="N99" s="35"/>
      <c r="O99" s="35"/>
      <c r="P99" s="21"/>
      <c r="Q99" s="37">
        <v>435915</v>
      </c>
      <c r="R99" s="21"/>
      <c r="S99" s="21">
        <v>4500</v>
      </c>
      <c r="T99" s="21"/>
      <c r="U99" s="21">
        <v>1512700</v>
      </c>
    </row>
    <row r="100" spans="1:21" ht="66.75" customHeight="1" x14ac:dyDescent="0.95">
      <c r="A100" s="26" t="s">
        <v>93</v>
      </c>
      <c r="B100" s="56" t="s">
        <v>203</v>
      </c>
      <c r="C100" s="57"/>
      <c r="D100" s="21">
        <f>1313920+2384199</f>
        <v>3698119</v>
      </c>
      <c r="E100" s="21"/>
      <c r="F100" s="21">
        <v>449334</v>
      </c>
      <c r="G100" s="21">
        <v>440344</v>
      </c>
      <c r="H100" s="21">
        <v>189000</v>
      </c>
      <c r="I100" s="21">
        <v>0</v>
      </c>
      <c r="J100" s="21"/>
      <c r="K100" s="21"/>
      <c r="L100" s="21">
        <v>189000</v>
      </c>
      <c r="M100" s="21"/>
      <c r="N100" s="35"/>
      <c r="O100" s="35"/>
      <c r="P100" s="21"/>
      <c r="Q100" s="37">
        <v>5742453</v>
      </c>
      <c r="R100" s="21"/>
      <c r="S100" s="21">
        <v>13500</v>
      </c>
      <c r="T100" s="21"/>
      <c r="U100" s="21">
        <v>38400</v>
      </c>
    </row>
    <row r="101" spans="1:21" ht="66.75" customHeight="1" x14ac:dyDescent="0.95">
      <c r="A101" s="26" t="s">
        <v>97</v>
      </c>
      <c r="B101" s="56" t="s">
        <v>204</v>
      </c>
      <c r="C101" s="57"/>
      <c r="D101" s="21">
        <f>805820+1509507+749210</f>
        <v>3064537</v>
      </c>
      <c r="E101" s="21"/>
      <c r="F101" s="21">
        <v>228816</v>
      </c>
      <c r="G101" s="21">
        <v>218976</v>
      </c>
      <c r="H101" s="21">
        <v>189000</v>
      </c>
      <c r="I101" s="21"/>
      <c r="J101" s="21">
        <v>0</v>
      </c>
      <c r="K101" s="21"/>
      <c r="L101" s="21">
        <v>189000</v>
      </c>
      <c r="M101" s="21">
        <v>365661</v>
      </c>
      <c r="N101" s="35"/>
      <c r="O101" s="35"/>
      <c r="P101" s="21"/>
      <c r="Q101" s="37">
        <v>7128089</v>
      </c>
      <c r="R101" s="21"/>
      <c r="S101" s="21">
        <v>5800</v>
      </c>
      <c r="T101" s="21"/>
      <c r="U101" s="21">
        <v>16500</v>
      </c>
    </row>
    <row r="102" spans="1:21" ht="66.75" customHeight="1" x14ac:dyDescent="0.95">
      <c r="A102" s="26" t="s">
        <v>102</v>
      </c>
      <c r="B102" s="56" t="s">
        <v>205</v>
      </c>
      <c r="C102" s="57"/>
      <c r="D102" s="21">
        <f>181730+329767</f>
        <v>511497</v>
      </c>
      <c r="E102" s="21"/>
      <c r="F102" s="21">
        <v>65274</v>
      </c>
      <c r="G102" s="21">
        <v>64384</v>
      </c>
      <c r="H102" s="21">
        <v>37800</v>
      </c>
      <c r="I102" s="21"/>
      <c r="J102" s="21">
        <v>0</v>
      </c>
      <c r="K102" s="21"/>
      <c r="L102" s="21">
        <v>37800</v>
      </c>
      <c r="M102" s="21"/>
      <c r="N102" s="35"/>
      <c r="O102" s="35"/>
      <c r="P102" s="21"/>
      <c r="Q102" s="37">
        <v>864571</v>
      </c>
      <c r="R102" s="21"/>
      <c r="S102" s="21">
        <v>3800</v>
      </c>
      <c r="T102" s="21"/>
      <c r="U102" s="21">
        <v>10800</v>
      </c>
    </row>
    <row r="103" spans="1:21" ht="66.75" customHeight="1" x14ac:dyDescent="0.95">
      <c r="A103" s="26" t="s">
        <v>237</v>
      </c>
      <c r="B103" s="29" t="s">
        <v>220</v>
      </c>
      <c r="C103" s="42"/>
      <c r="D103" s="21"/>
      <c r="E103" s="21"/>
      <c r="F103" s="21">
        <v>0</v>
      </c>
      <c r="G103" s="21"/>
      <c r="H103" s="21">
        <v>0</v>
      </c>
      <c r="I103" s="21"/>
      <c r="J103" s="21">
        <v>0</v>
      </c>
      <c r="K103" s="21"/>
      <c r="L103" s="21"/>
      <c r="M103" s="21"/>
      <c r="N103" s="35"/>
      <c r="O103" s="35"/>
      <c r="P103" s="21"/>
      <c r="Q103" s="37">
        <v>0</v>
      </c>
      <c r="R103" s="21"/>
      <c r="S103" s="21">
        <v>5400</v>
      </c>
      <c r="T103" s="21"/>
      <c r="U103" s="21">
        <v>10400</v>
      </c>
    </row>
    <row r="104" spans="1:21" ht="66.75" customHeight="1" x14ac:dyDescent="0.95">
      <c r="A104" s="26" t="s">
        <v>103</v>
      </c>
      <c r="B104" s="56" t="s">
        <v>206</v>
      </c>
      <c r="C104" s="57"/>
      <c r="D104" s="21">
        <f>516040+936398</f>
        <v>1452438</v>
      </c>
      <c r="E104" s="21"/>
      <c r="F104" s="21">
        <v>261592</v>
      </c>
      <c r="G104" s="21">
        <v>256942</v>
      </c>
      <c r="H104" s="21">
        <v>151200</v>
      </c>
      <c r="I104" s="21"/>
      <c r="J104" s="21">
        <v>0</v>
      </c>
      <c r="K104" s="21"/>
      <c r="L104" s="21">
        <v>151200</v>
      </c>
      <c r="M104" s="21"/>
      <c r="N104" s="35"/>
      <c r="O104" s="35"/>
      <c r="P104" s="21"/>
      <c r="Q104" s="37">
        <v>2000488</v>
      </c>
      <c r="R104" s="21"/>
      <c r="S104" s="21">
        <v>5800</v>
      </c>
      <c r="T104" s="21"/>
      <c r="U104" s="21">
        <v>16400</v>
      </c>
    </row>
    <row r="105" spans="1:21" ht="66.75" customHeight="1" x14ac:dyDescent="0.95">
      <c r="A105" s="26" t="s">
        <v>90</v>
      </c>
      <c r="B105" s="56" t="s">
        <v>207</v>
      </c>
      <c r="C105" s="57"/>
      <c r="D105" s="21">
        <f>278920+506113</f>
        <v>785033</v>
      </c>
      <c r="E105" s="21"/>
      <c r="F105" s="21">
        <v>108733</v>
      </c>
      <c r="G105" s="21">
        <v>101323</v>
      </c>
      <c r="H105" s="21">
        <v>151200</v>
      </c>
      <c r="I105" s="21"/>
      <c r="J105" s="21">
        <v>0</v>
      </c>
      <c r="K105" s="21"/>
      <c r="L105" s="21">
        <v>151200</v>
      </c>
      <c r="M105" s="21"/>
      <c r="N105" s="35"/>
      <c r="O105" s="35"/>
      <c r="P105" s="21"/>
      <c r="Q105" s="37">
        <v>1134966</v>
      </c>
      <c r="R105" s="21"/>
      <c r="S105" s="21">
        <v>3700</v>
      </c>
      <c r="T105" s="21"/>
      <c r="U105" s="21">
        <v>10600</v>
      </c>
    </row>
    <row r="106" spans="1:21" ht="66.75" customHeight="1" x14ac:dyDescent="0.95">
      <c r="A106" s="26" t="s">
        <v>112</v>
      </c>
      <c r="B106" s="56" t="s">
        <v>208</v>
      </c>
      <c r="C106" s="57"/>
      <c r="D106" s="21"/>
      <c r="E106" s="21"/>
      <c r="F106" s="21">
        <v>6715</v>
      </c>
      <c r="G106" s="21"/>
      <c r="H106" s="21">
        <v>151200</v>
      </c>
      <c r="I106" s="21"/>
      <c r="J106" s="21">
        <v>0</v>
      </c>
      <c r="K106" s="21"/>
      <c r="L106" s="21">
        <v>151200</v>
      </c>
      <c r="M106" s="21"/>
      <c r="N106" s="35"/>
      <c r="O106" s="35"/>
      <c r="P106" s="21"/>
      <c r="Q106" s="37">
        <v>257915</v>
      </c>
      <c r="R106" s="21"/>
      <c r="S106" s="21">
        <v>5300</v>
      </c>
      <c r="T106" s="21"/>
      <c r="U106" s="21">
        <v>15200</v>
      </c>
    </row>
    <row r="107" spans="1:21" ht="66.75" customHeight="1" x14ac:dyDescent="0.95">
      <c r="A107" s="26" t="s">
        <v>113</v>
      </c>
      <c r="B107" s="56" t="s">
        <v>209</v>
      </c>
      <c r="C107" s="57"/>
      <c r="D107" s="21">
        <f>3373500</f>
        <v>3373500</v>
      </c>
      <c r="E107" s="21"/>
      <c r="F107" s="21">
        <v>729422</v>
      </c>
      <c r="G107" s="21">
        <v>706007</v>
      </c>
      <c r="H107" s="21">
        <v>1906725</v>
      </c>
      <c r="I107" s="21">
        <v>1604325</v>
      </c>
      <c r="J107" s="21">
        <v>0</v>
      </c>
      <c r="K107" s="21"/>
      <c r="L107" s="21">
        <v>302400</v>
      </c>
      <c r="M107" s="21"/>
      <c r="N107" s="35"/>
      <c r="O107" s="35"/>
      <c r="P107" s="21"/>
      <c r="Q107" s="37">
        <v>6880163</v>
      </c>
      <c r="R107" s="21"/>
      <c r="S107" s="21">
        <v>21400</v>
      </c>
      <c r="T107" s="21"/>
      <c r="U107" s="21">
        <v>61000</v>
      </c>
    </row>
    <row r="108" spans="1:21" ht="66.75" customHeight="1" x14ac:dyDescent="0.95">
      <c r="A108" s="26" t="s">
        <v>114</v>
      </c>
      <c r="B108" s="56" t="s">
        <v>210</v>
      </c>
      <c r="C108" s="57"/>
      <c r="D108" s="21">
        <f>3283564</f>
        <v>3283564</v>
      </c>
      <c r="E108" s="21"/>
      <c r="F108" s="21">
        <v>611039</v>
      </c>
      <c r="G108" s="21">
        <v>601519</v>
      </c>
      <c r="H108" s="21">
        <v>577800</v>
      </c>
      <c r="I108" s="21"/>
      <c r="J108" s="21">
        <v>313200</v>
      </c>
      <c r="K108" s="21"/>
      <c r="L108" s="21">
        <v>264600</v>
      </c>
      <c r="M108" s="21"/>
      <c r="N108" s="35"/>
      <c r="O108" s="35"/>
      <c r="P108" s="21"/>
      <c r="Q108" s="37">
        <v>5792239</v>
      </c>
      <c r="R108" s="21"/>
      <c r="S108" s="21">
        <v>19000</v>
      </c>
      <c r="T108" s="21"/>
      <c r="U108" s="21">
        <v>55000</v>
      </c>
    </row>
    <row r="109" spans="1:21" ht="66.75" customHeight="1" x14ac:dyDescent="0.95">
      <c r="A109" s="26" t="s">
        <v>238</v>
      </c>
      <c r="B109" s="56" t="s">
        <v>232</v>
      </c>
      <c r="C109" s="57"/>
      <c r="D109" s="21"/>
      <c r="E109" s="21"/>
      <c r="F109" s="21">
        <v>195821</v>
      </c>
      <c r="G109" s="21">
        <v>190076</v>
      </c>
      <c r="H109" s="21">
        <v>113400</v>
      </c>
      <c r="I109" s="21"/>
      <c r="J109" s="21">
        <v>0</v>
      </c>
      <c r="K109" s="21"/>
      <c r="L109" s="21">
        <v>113400</v>
      </c>
      <c r="M109" s="21"/>
      <c r="N109" s="35"/>
      <c r="O109" s="35"/>
      <c r="P109" s="21"/>
      <c r="Q109" s="37">
        <v>566981</v>
      </c>
      <c r="R109" s="21"/>
      <c r="S109" s="21">
        <v>4800</v>
      </c>
      <c r="T109" s="21"/>
      <c r="U109" s="21">
        <v>13700</v>
      </c>
    </row>
    <row r="110" spans="1:21" ht="74.25" x14ac:dyDescent="0.95">
      <c r="A110" s="26"/>
      <c r="B110" s="56" t="s">
        <v>213</v>
      </c>
      <c r="C110" s="57"/>
      <c r="D110" s="21">
        <f t="shared" ref="D110" si="1">SUM(D50:D108)</f>
        <v>132328506</v>
      </c>
      <c r="E110" s="21">
        <v>0</v>
      </c>
      <c r="F110" s="21">
        <v>15351844.84</v>
      </c>
      <c r="G110" s="21">
        <v>14603749.84</v>
      </c>
      <c r="H110" s="21">
        <v>31714309.199999999</v>
      </c>
      <c r="I110" s="21">
        <v>14629898</v>
      </c>
      <c r="J110" s="21">
        <v>1166400</v>
      </c>
      <c r="K110" s="21">
        <v>7313700</v>
      </c>
      <c r="L110" s="21">
        <v>8604311.1999999993</v>
      </c>
      <c r="M110" s="21">
        <v>12094685</v>
      </c>
      <c r="N110" s="21"/>
      <c r="O110" s="21"/>
      <c r="P110" s="21">
        <v>5600000</v>
      </c>
      <c r="Q110" s="37">
        <v>297671762.79999995</v>
      </c>
      <c r="R110" s="21">
        <v>0</v>
      </c>
      <c r="S110" s="21">
        <v>474231</v>
      </c>
      <c r="T110" s="21">
        <v>0</v>
      </c>
      <c r="U110" s="21">
        <v>68595147</v>
      </c>
    </row>
    <row r="111" spans="1:21" ht="74.25" x14ac:dyDescent="0.95">
      <c r="A111" s="26" t="s">
        <v>224</v>
      </c>
      <c r="B111" s="41" t="s">
        <v>222</v>
      </c>
      <c r="C111" s="42"/>
      <c r="D111" s="21"/>
      <c r="E111" s="21"/>
      <c r="F111" s="21">
        <v>0</v>
      </c>
      <c r="G111" s="21"/>
      <c r="H111" s="21">
        <v>0</v>
      </c>
      <c r="I111" s="21"/>
      <c r="J111" s="21"/>
      <c r="K111" s="21"/>
      <c r="L111" s="21"/>
      <c r="M111" s="21"/>
      <c r="N111" s="21"/>
      <c r="O111" s="21"/>
      <c r="P111" s="21"/>
      <c r="Q111" s="37">
        <v>0</v>
      </c>
      <c r="R111" s="21"/>
      <c r="S111" s="21"/>
      <c r="T111" s="21"/>
      <c r="U111" s="21">
        <v>6675600</v>
      </c>
    </row>
    <row r="112" spans="1:21" ht="74.25" x14ac:dyDescent="0.95">
      <c r="A112" s="26" t="s">
        <v>225</v>
      </c>
      <c r="B112" s="41" t="s">
        <v>223</v>
      </c>
      <c r="C112" s="42"/>
      <c r="D112" s="21"/>
      <c r="E112" s="21"/>
      <c r="F112" s="21">
        <v>0</v>
      </c>
      <c r="G112" s="21"/>
      <c r="H112" s="21">
        <v>0</v>
      </c>
      <c r="I112" s="21"/>
      <c r="J112" s="21"/>
      <c r="K112" s="21"/>
      <c r="L112" s="21"/>
      <c r="M112" s="21"/>
      <c r="N112" s="21"/>
      <c r="O112" s="21"/>
      <c r="P112" s="21"/>
      <c r="Q112" s="37">
        <v>0</v>
      </c>
      <c r="R112" s="21"/>
      <c r="S112" s="21"/>
      <c r="T112" s="21"/>
      <c r="U112" s="21">
        <v>300000</v>
      </c>
    </row>
    <row r="113" spans="1:22" s="9" customFormat="1" ht="74.25" x14ac:dyDescent="0.95">
      <c r="A113" s="26" t="s">
        <v>4</v>
      </c>
      <c r="B113" s="56" t="s">
        <v>5</v>
      </c>
      <c r="C113" s="57"/>
      <c r="D113" s="31">
        <f>157266400-136268847-20997553</f>
        <v>0</v>
      </c>
      <c r="E113" s="31"/>
      <c r="F113" s="21">
        <v>0</v>
      </c>
      <c r="G113" s="21"/>
      <c r="H113" s="21">
        <v>0</v>
      </c>
      <c r="I113" s="21"/>
      <c r="J113" s="21"/>
      <c r="K113" s="21"/>
      <c r="L113" s="21"/>
      <c r="M113" s="21"/>
      <c r="N113" s="31"/>
      <c r="O113" s="31"/>
      <c r="P113" s="21">
        <v>0</v>
      </c>
      <c r="Q113" s="37">
        <v>11699297</v>
      </c>
      <c r="R113" s="21"/>
      <c r="S113" s="21"/>
      <c r="T113" s="21"/>
      <c r="U113" s="21">
        <v>0</v>
      </c>
      <c r="V113" s="27"/>
    </row>
    <row r="114" spans="1:22" s="9" customFormat="1" ht="74.25" x14ac:dyDescent="0.95">
      <c r="A114" s="26"/>
      <c r="B114" s="56" t="s">
        <v>6</v>
      </c>
      <c r="C114" s="57"/>
      <c r="D114" s="31"/>
      <c r="E114" s="31"/>
      <c r="F114" s="21">
        <v>0</v>
      </c>
      <c r="G114" s="21"/>
      <c r="H114" s="21">
        <v>0</v>
      </c>
      <c r="I114" s="21"/>
      <c r="J114" s="21"/>
      <c r="K114" s="21"/>
      <c r="L114" s="21"/>
      <c r="M114" s="21"/>
      <c r="N114" s="31">
        <v>17604839</v>
      </c>
      <c r="O114" s="31">
        <v>5222000</v>
      </c>
      <c r="P114" s="21"/>
      <c r="Q114" s="37">
        <v>740253288</v>
      </c>
      <c r="R114" s="21"/>
      <c r="S114" s="21"/>
      <c r="T114" s="21"/>
      <c r="U114" s="21">
        <v>0</v>
      </c>
      <c r="V114" s="27"/>
    </row>
    <row r="115" spans="1:22" s="10" customFormat="1" ht="74.25" x14ac:dyDescent="0.95">
      <c r="A115" s="26"/>
      <c r="B115" s="56" t="s">
        <v>75</v>
      </c>
      <c r="C115" s="57"/>
      <c r="D115" s="31">
        <f>D110+D49+D26+D113+D114+D111+D112</f>
        <v>227266400</v>
      </c>
      <c r="E115" s="31">
        <v>1549505200</v>
      </c>
      <c r="F115" s="31">
        <v>65868096.200000003</v>
      </c>
      <c r="G115" s="31">
        <v>63765046.200000003</v>
      </c>
      <c r="H115" s="31">
        <v>79866000</v>
      </c>
      <c r="I115" s="31">
        <v>19584354.399999999</v>
      </c>
      <c r="J115" s="31">
        <v>23221547.600000001</v>
      </c>
      <c r="K115" s="31">
        <v>9191100</v>
      </c>
      <c r="L115" s="31">
        <v>27868998</v>
      </c>
      <c r="M115" s="31">
        <v>144515388</v>
      </c>
      <c r="N115" s="31">
        <v>17604839</v>
      </c>
      <c r="O115" s="31">
        <v>5222000</v>
      </c>
      <c r="P115" s="31">
        <v>5600000</v>
      </c>
      <c r="Q115" s="37">
        <v>7683719978.75</v>
      </c>
      <c r="R115" s="21">
        <v>2330000</v>
      </c>
      <c r="S115" s="21">
        <v>1225211</v>
      </c>
      <c r="T115" s="21">
        <v>938732</v>
      </c>
      <c r="U115" s="21">
        <v>111076837</v>
      </c>
      <c r="V115" s="28"/>
    </row>
    <row r="116" spans="1:22" s="12" customFormat="1" ht="342.75" customHeight="1" x14ac:dyDescent="1.1000000000000001">
      <c r="B116" s="39"/>
      <c r="E116" s="11"/>
      <c r="N116" s="64"/>
      <c r="O116" s="64"/>
      <c r="P116" s="39" t="s">
        <v>250</v>
      </c>
      <c r="Q116" s="39"/>
      <c r="R116" s="39"/>
      <c r="S116" s="39"/>
      <c r="T116" s="55" t="s">
        <v>244</v>
      </c>
      <c r="U116" s="55"/>
    </row>
    <row r="117" spans="1:22" ht="25.5" x14ac:dyDescent="0.35">
      <c r="A117" s="13"/>
      <c r="B117" s="13"/>
      <c r="C117" s="13"/>
      <c r="D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Q117" s="15"/>
      <c r="R117" s="15"/>
      <c r="S117" s="15"/>
    </row>
    <row r="118" spans="1:22" x14ac:dyDescent="0.2"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22" x14ac:dyDescent="0.2"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22" x14ac:dyDescent="0.2"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</sheetData>
  <sheetProtection selectLockedCells="1" selectUnlockedCells="1"/>
  <mergeCells count="139">
    <mergeCell ref="D9:D12"/>
    <mergeCell ref="A5:A12"/>
    <mergeCell ref="B5:C12"/>
    <mergeCell ref="K2:M2"/>
    <mergeCell ref="S8:T8"/>
    <mergeCell ref="N8:O8"/>
    <mergeCell ref="R7:T7"/>
    <mergeCell ref="N6:O6"/>
    <mergeCell ref="S6:T6"/>
    <mergeCell ref="M9:M12"/>
    <mergeCell ref="F9:F12"/>
    <mergeCell ref="H9:H12"/>
    <mergeCell ref="E9:E12"/>
    <mergeCell ref="H7:M7"/>
    <mergeCell ref="F6:G6"/>
    <mergeCell ref="H6:M6"/>
    <mergeCell ref="E5:G5"/>
    <mergeCell ref="H5:M5"/>
    <mergeCell ref="K10:K12"/>
    <mergeCell ref="L10:L12"/>
    <mergeCell ref="O10:O12"/>
    <mergeCell ref="G10:G12"/>
    <mergeCell ref="I10:I12"/>
    <mergeCell ref="J10:J12"/>
    <mergeCell ref="U5:U12"/>
    <mergeCell ref="Q5:Q12"/>
    <mergeCell ref="N5:O5"/>
    <mergeCell ref="R5:T5"/>
    <mergeCell ref="T9:T12"/>
    <mergeCell ref="S9:S12"/>
    <mergeCell ref="R9:R12"/>
    <mergeCell ref="P9:P12"/>
    <mergeCell ref="N9:N12"/>
    <mergeCell ref="B22:C22"/>
    <mergeCell ref="B23:C23"/>
    <mergeCell ref="B20:C20"/>
    <mergeCell ref="B21:C21"/>
    <mergeCell ref="B18:C18"/>
    <mergeCell ref="B19:C19"/>
    <mergeCell ref="B16:C16"/>
    <mergeCell ref="B17:C17"/>
    <mergeCell ref="B13:C13"/>
    <mergeCell ref="B15:C15"/>
    <mergeCell ref="B14:C14"/>
    <mergeCell ref="B32:C32"/>
    <mergeCell ref="B33:C33"/>
    <mergeCell ref="B30:C30"/>
    <mergeCell ref="B31:C31"/>
    <mergeCell ref="B28:C28"/>
    <mergeCell ref="B29:C29"/>
    <mergeCell ref="B26:C26"/>
    <mergeCell ref="B27:C27"/>
    <mergeCell ref="B24:C24"/>
    <mergeCell ref="B25:C25"/>
    <mergeCell ref="B42:C42"/>
    <mergeCell ref="B43:C43"/>
    <mergeCell ref="B40:C40"/>
    <mergeCell ref="B41:C41"/>
    <mergeCell ref="B38:C38"/>
    <mergeCell ref="B39:C39"/>
    <mergeCell ref="B36:C36"/>
    <mergeCell ref="B37:C37"/>
    <mergeCell ref="B34:C34"/>
    <mergeCell ref="B35:C35"/>
    <mergeCell ref="B52:C52"/>
    <mergeCell ref="B53:C53"/>
    <mergeCell ref="B50:C50"/>
    <mergeCell ref="B51:C51"/>
    <mergeCell ref="B48:C48"/>
    <mergeCell ref="B49:C49"/>
    <mergeCell ref="B46:C46"/>
    <mergeCell ref="B47:C47"/>
    <mergeCell ref="B44:C44"/>
    <mergeCell ref="B45:C45"/>
    <mergeCell ref="B62:C62"/>
    <mergeCell ref="B63:C63"/>
    <mergeCell ref="B60:C60"/>
    <mergeCell ref="B61:C61"/>
    <mergeCell ref="B58:C58"/>
    <mergeCell ref="B59:C59"/>
    <mergeCell ref="B56:C56"/>
    <mergeCell ref="B57:C57"/>
    <mergeCell ref="B54:C54"/>
    <mergeCell ref="B55:C55"/>
    <mergeCell ref="B73:C73"/>
    <mergeCell ref="B70:C70"/>
    <mergeCell ref="B71:C71"/>
    <mergeCell ref="B68:C68"/>
    <mergeCell ref="B69:C69"/>
    <mergeCell ref="B66:C66"/>
    <mergeCell ref="B67:C67"/>
    <mergeCell ref="B64:C64"/>
    <mergeCell ref="B65:C65"/>
    <mergeCell ref="K1:M1"/>
    <mergeCell ref="B115:C115"/>
    <mergeCell ref="N116:O116"/>
    <mergeCell ref="F8:G8"/>
    <mergeCell ref="I9:L9"/>
    <mergeCell ref="H8:L8"/>
    <mergeCell ref="B113:C113"/>
    <mergeCell ref="B114:C114"/>
    <mergeCell ref="B110:C110"/>
    <mergeCell ref="B108:C108"/>
    <mergeCell ref="B109:C109"/>
    <mergeCell ref="B106:C106"/>
    <mergeCell ref="B107:C107"/>
    <mergeCell ref="B104:C104"/>
    <mergeCell ref="B105:C105"/>
    <mergeCell ref="B101:C101"/>
    <mergeCell ref="B87:C87"/>
    <mergeCell ref="B88:C88"/>
    <mergeCell ref="B85:C85"/>
    <mergeCell ref="B86:C86"/>
    <mergeCell ref="B102:C102"/>
    <mergeCell ref="B72:C72"/>
    <mergeCell ref="B99:C99"/>
    <mergeCell ref="B100:C100"/>
    <mergeCell ref="B97:C97"/>
    <mergeCell ref="D7:G7"/>
    <mergeCell ref="N7:O7"/>
    <mergeCell ref="B76:C76"/>
    <mergeCell ref="B78:C78"/>
    <mergeCell ref="B74:C74"/>
    <mergeCell ref="B75:C75"/>
    <mergeCell ref="B83:C83"/>
    <mergeCell ref="B84:C84"/>
    <mergeCell ref="B81:C81"/>
    <mergeCell ref="B82:C82"/>
    <mergeCell ref="B79:C79"/>
    <mergeCell ref="B80:C80"/>
    <mergeCell ref="B98:C98"/>
    <mergeCell ref="B95:C95"/>
    <mergeCell ref="B96:C96"/>
    <mergeCell ref="B93:C93"/>
    <mergeCell ref="B94:C94"/>
    <mergeCell ref="B91:C91"/>
    <mergeCell ref="B92:C92"/>
    <mergeCell ref="B89:C89"/>
    <mergeCell ref="B90:C90"/>
  </mergeCells>
  <printOptions horizontalCentered="1"/>
  <pageMargins left="0.6692913385826772" right="0.35433070866141736" top="0.35433070866141736" bottom="0.98425196850393704" header="0" footer="0"/>
  <pageSetup paperSize="9" scale="10" firstPageNumber="0" fitToWidth="0" fitToHeight="0" orientation="landscape" horizontalDpi="300" verticalDpi="300" r:id="rId1"/>
  <headerFooter differentFirst="1" alignWithMargins="0">
    <oddHeader>&amp;C&amp;"Times New Roman,обычный"&amp;54&amp;P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ОР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2019-12-20T09:31:14Z</cp:lastPrinted>
  <dcterms:created xsi:type="dcterms:W3CDTF">2015-09-22T09:14:37Z</dcterms:created>
  <dcterms:modified xsi:type="dcterms:W3CDTF">2019-12-20T09:31:26Z</dcterms:modified>
</cp:coreProperties>
</file>