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825" windowHeight="9135"/>
  </bookViews>
  <sheets>
    <sheet name="ОВА повний" sheetId="11" r:id="rId1"/>
  </sheets>
  <definedNames>
    <definedName name="_xlnm._FilterDatabase" localSheetId="0" hidden="1">'ОВА повний'!$A$9:$J$302</definedName>
    <definedName name="_xlnm.Print_Titles" localSheetId="0">'ОВА повний'!$8:$9</definedName>
    <definedName name="_xlnm.Print_Area" localSheetId="0">'ОВА повний'!$A$1:$J$302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 i="11" l="1"/>
  <c r="I30" i="11" s="1"/>
  <c r="G31" i="11"/>
  <c r="I29" i="11" l="1"/>
  <c r="G29" i="11"/>
  <c r="I28" i="11"/>
  <c r="I47" i="11" l="1"/>
  <c r="G47" i="11"/>
  <c r="I44" i="11"/>
  <c r="G44" i="11"/>
  <c r="I15" i="11" l="1"/>
  <c r="I225" i="11" l="1"/>
  <c r="I205" i="11"/>
  <c r="I196" i="11"/>
  <c r="I193" i="11"/>
  <c r="I184" i="11"/>
  <c r="I138" i="11"/>
  <c r="I63" i="11" l="1"/>
  <c r="I62" i="11"/>
  <c r="I61" i="11"/>
  <c r="I53" i="11" l="1"/>
  <c r="G53" i="11"/>
  <c r="I81" i="11" l="1"/>
  <c r="I50" i="11"/>
  <c r="I297" i="11"/>
  <c r="I296" i="11" s="1"/>
  <c r="I295" i="11" s="1"/>
  <c r="I294" i="11"/>
  <c r="I292" i="11" s="1"/>
  <c r="I284" i="11"/>
  <c r="I278" i="11"/>
  <c r="I276" i="11" s="1"/>
  <c r="I269" i="11"/>
  <c r="I262" i="11"/>
  <c r="I257" i="11"/>
  <c r="I254" i="11"/>
  <c r="I252" i="11" s="1"/>
  <c r="I251" i="11"/>
  <c r="I237" i="11"/>
  <c r="I233" i="11"/>
  <c r="I232" i="11" s="1"/>
  <c r="I226" i="11"/>
  <c r="I219" i="11"/>
  <c r="I218" i="11"/>
  <c r="I214" i="11"/>
  <c r="I212" i="11" s="1"/>
  <c r="I209" i="11"/>
  <c r="I206" i="11"/>
  <c r="I203" i="11"/>
  <c r="I195" i="11"/>
  <c r="I191" i="11"/>
  <c r="I186" i="11"/>
  <c r="I182" i="11"/>
  <c r="I168" i="11"/>
  <c r="I161" i="11"/>
  <c r="I159" i="11"/>
  <c r="I140" i="11" s="1"/>
  <c r="I145" i="11"/>
  <c r="I142" i="11"/>
  <c r="I133" i="11"/>
  <c r="I129" i="11" s="1"/>
  <c r="I128" i="11"/>
  <c r="I124" i="11" s="1"/>
  <c r="I117" i="11"/>
  <c r="I106" i="11"/>
  <c r="I101" i="11"/>
  <c r="I98" i="11"/>
  <c r="I95" i="11"/>
  <c r="I90" i="11"/>
  <c r="I80" i="11"/>
  <c r="I79" i="11" s="1"/>
  <c r="I77" i="11"/>
  <c r="I73" i="11"/>
  <c r="I72" i="11" s="1"/>
  <c r="I71" i="11" s="1"/>
  <c r="I70" i="11"/>
  <c r="I69" i="11" s="1"/>
  <c r="G70" i="11"/>
  <c r="I68" i="11"/>
  <c r="I67" i="11" s="1"/>
  <c r="G68" i="11"/>
  <c r="I57" i="11"/>
  <c r="G56" i="11"/>
  <c r="I55" i="11"/>
  <c r="I54" i="11"/>
  <c r="I52" i="11" s="1"/>
  <c r="I41" i="11"/>
  <c r="G41" i="11"/>
  <c r="I40" i="11"/>
  <c r="G40" i="11"/>
  <c r="I38" i="11"/>
  <c r="G38" i="11"/>
  <c r="I35" i="11"/>
  <c r="I34" i="11" s="1"/>
  <c r="G35" i="11"/>
  <c r="I32" i="11"/>
  <c r="I25" i="11"/>
  <c r="I24" i="11" s="1"/>
  <c r="G25" i="11"/>
  <c r="I22" i="11"/>
  <c r="I21" i="11"/>
  <c r="I20" i="11" s="1"/>
  <c r="G21" i="11"/>
  <c r="I19" i="11"/>
  <c r="I18" i="11" s="1"/>
  <c r="G19" i="11"/>
  <c r="I17" i="11"/>
  <c r="I16" i="11" s="1"/>
  <c r="G17" i="11"/>
  <c r="I14" i="11"/>
  <c r="I12" i="11"/>
  <c r="I227" i="11" l="1"/>
  <c r="I36" i="11"/>
  <c r="I27" i="11" s="1"/>
  <c r="I26" i="11" s="1"/>
  <c r="I221" i="11"/>
  <c r="I66" i="11"/>
  <c r="I65" i="11" s="1"/>
  <c r="I49" i="11"/>
  <c r="I48" i="11" s="1"/>
  <c r="I181" i="11"/>
  <c r="I76" i="11"/>
  <c r="I75" i="11" s="1"/>
  <c r="I11" i="11"/>
  <c r="I10" i="11" s="1"/>
  <c r="I123" i="11" l="1"/>
  <c r="I122" i="11" s="1"/>
  <c r="I300" i="11" s="1"/>
</calcChain>
</file>

<file path=xl/sharedStrings.xml><?xml version="1.0" encoding="utf-8"?>
<sst xmlns="http://schemas.openxmlformats.org/spreadsheetml/2006/main" count="581" uniqueCount="413">
  <si>
    <t>ОБСЯГИ</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</si>
  <si>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</si>
  <si>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</si>
  <si>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</si>
  <si>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</si>
  <si>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</si>
  <si>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</si>
  <si>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</si>
  <si>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</si>
  <si>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Усього</t>
  </si>
  <si>
    <t>капітальних вкладень обласного бюджету у розрізі інвестиційних проектів</t>
  </si>
  <si>
    <t>(код бюджету)</t>
  </si>
  <si>
    <t>1500000</t>
  </si>
  <si>
    <t>Департамент капітального будівництва Дніпропетровської обласної державної адміністрації</t>
  </si>
  <si>
    <t>1510000</t>
  </si>
  <si>
    <t> 0700000</t>
  </si>
  <si>
    <t>Департамент охорони здоров’я Дніпропетровської обласної державної адміністрації </t>
  </si>
  <si>
    <t>0710000</t>
  </si>
  <si>
    <t>Департамент охорони здоров’я Дніпропетровської обласної державної адміністрації</t>
  </si>
  <si>
    <t>0600000</t>
  </si>
  <si>
    <t>Департамент освіти і науки Дніпропетровської обласної державної адміністрації</t>
  </si>
  <si>
    <t>0610000</t>
  </si>
  <si>
    <t>0990</t>
  </si>
  <si>
    <t>Удосконалення матеріально-технічної бази закладів освіти для покращення якості освітніх послуг</t>
  </si>
  <si>
    <t>1000000</t>
  </si>
  <si>
    <t>Управління культури, туризму, національностей і релігій Дніпропетровської обласної державної адміністрації</t>
  </si>
  <si>
    <t>1010000</t>
  </si>
  <si>
    <t>1014030</t>
  </si>
  <si>
    <t>4030</t>
  </si>
  <si>
    <t>0824</t>
  </si>
  <si>
    <t>Забезпечення діяльності бібліотек</t>
  </si>
  <si>
    <t>Поліпшення матеріально-технічної бази та забезпечення належного функціонування бібліотечних закладів, у тому числі поповнення бібліотечних фондів</t>
  </si>
  <si>
    <t>0712152</t>
  </si>
  <si>
    <t>2152</t>
  </si>
  <si>
    <t>0763</t>
  </si>
  <si>
    <t>Інші програми та заходи у сфері охорони здоров'я</t>
  </si>
  <si>
    <t>Оновлення та поліпшення матеріально-технічної бази в закладах охорони здоров'я для удосконалення надання медичної допомоги населенню</t>
  </si>
  <si>
    <t>у 2023 році</t>
  </si>
  <si>
    <t>0800000</t>
  </si>
  <si>
    <t>Департамент соціального захисту населення Дніпропетровської обласної державної адміністрації</t>
  </si>
  <si>
    <t>0810000</t>
  </si>
  <si>
    <t>0813101</t>
  </si>
  <si>
    <t>3101</t>
  </si>
  <si>
    <t>1010</t>
  </si>
  <si>
    <t>Забезпечення соціальними послугами стаціонарного догляду з наданням місця для проживання дітей з вадами фізичного та розумового розвитку</t>
  </si>
  <si>
    <t>Оновлення та поліпшення матеріально-технічної бази дитячих будинків- інтернатів для удосконалення надання соціальних послуг</t>
  </si>
  <si>
    <t>2023</t>
  </si>
  <si>
    <t>0813200</t>
  </si>
  <si>
    <t>3200</t>
  </si>
  <si>
    <t>1090</t>
  </si>
  <si>
    <t>Забезпечення обробки інформації з нарахування та виплати допомог і компенсацій</t>
  </si>
  <si>
    <t>0817323</t>
  </si>
  <si>
    <t>7323</t>
  </si>
  <si>
    <t>0443</t>
  </si>
  <si>
    <t>Будівництво установ та закладів соціальної сфери</t>
  </si>
  <si>
    <t>2021-2023</t>
  </si>
  <si>
    <t>2022-2024</t>
  </si>
  <si>
    <t>Обсяг капітальних вкладень місцевого бюджету у 2023 році, гривень</t>
  </si>
  <si>
    <t>Очікуваний рівень готовності проекту на кінець 2023 року, %</t>
  </si>
  <si>
    <t>1517366</t>
  </si>
  <si>
    <t>7366</t>
  </si>
  <si>
    <t>0490</t>
  </si>
  <si>
    <t>Реалізація проектів в рамках Надзвичайної кредитної програми для відновлення України</t>
  </si>
  <si>
    <t>Дніпровська міська територіальна громада</t>
  </si>
  <si>
    <t xml:space="preserve">Кам'янська міська територіальна громада </t>
  </si>
  <si>
    <t>2019-2023</t>
  </si>
  <si>
    <t xml:space="preserve">Криворізька міська територіальна громада </t>
  </si>
  <si>
    <t>2018-2023</t>
  </si>
  <si>
    <t>Межівська селищна територіальна громада</t>
  </si>
  <si>
    <t>Школа №2 смт Межова Дніпропетровської області - реконструкція. Коригування III, (у  т. ч. ПКД)</t>
  </si>
  <si>
    <t>2016-2023</t>
  </si>
  <si>
    <t>0410000000</t>
  </si>
  <si>
    <t xml:space="preserve">Будівництво водонапірної башти з системою забору природних підземних вод у КЗ "Верхівцевський психоневрологічний інтернат" ДОР" </t>
  </si>
  <si>
    <t>1516081</t>
  </si>
  <si>
    <t>6081</t>
  </si>
  <si>
    <t>0610</t>
  </si>
  <si>
    <t>Будівництво житла для окремих категорій населення відповідно до законодавства</t>
  </si>
  <si>
    <t>Піщанська сільська територіальна громада</t>
  </si>
  <si>
    <t>1517321</t>
  </si>
  <si>
    <t>7321</t>
  </si>
  <si>
    <t>Будівництво освітніх установ та закладів</t>
  </si>
  <si>
    <t>Криворізька міська територіальна громада</t>
  </si>
  <si>
    <t>Реконструкція стадіону Криворізької гімназії № 95 Криворізької міської ради за адресою:  вул. Соборності, 20А, м. Кривий Ріг, Дніпропетровська область (у т.ч. ПКД)</t>
  </si>
  <si>
    <t>2021-2024</t>
  </si>
  <si>
    <t>Реконструкція спортивного майданчика Криворізької загальноосвітньої школи І-ІІІ ступенів №110 Криворізької міської ради Дніпропетровської області за адресою: Дніпропетровська область, м. Кривий Ріг, Тернівський район, вул. Доватора, 31  (у т.ч. ПКД)</t>
  </si>
  <si>
    <t>Першотравенська міська територіальна громада</t>
  </si>
  <si>
    <t xml:space="preserve">Васильківська селищна територіальна громада </t>
  </si>
  <si>
    <t>Реконструкція стадіону НВК №1 ім. Коцюбинського смт Васильківка Васильківського району Дніпропетровської області (у т.ч. ПКД)</t>
  </si>
  <si>
    <t>2017-2024</t>
  </si>
  <si>
    <t xml:space="preserve">Дубовиківська сільська територіальна громада </t>
  </si>
  <si>
    <t>Реконструкція стадіону Чаплинської опорної школи Васильківського району Дніпропетровської області (у т.ч. ПКД)</t>
  </si>
  <si>
    <t xml:space="preserve">Першотравневська сільська територіальна громада </t>
  </si>
  <si>
    <t>Реконструкція будівлі дитячого садка в с. Чкалове Нікопольського району Дніпропетровської області (коригування), (у  т. ч. ПКД)</t>
  </si>
  <si>
    <t>2015-2023</t>
  </si>
  <si>
    <t>Перещепинська міська  територіальна громада</t>
  </si>
  <si>
    <t xml:space="preserve">Петропавлівська селищна територіальна громада </t>
  </si>
  <si>
    <t>Реконструкція стадіону Петропавлівської ЗОШ №2 смт Петропавлівка Петропавлівського району Дніпропетровської області (у т.ч. ПКД)</t>
  </si>
  <si>
    <t>2017-2023</t>
  </si>
  <si>
    <t xml:space="preserve">Покровська селищна територіальна громада </t>
  </si>
  <si>
    <t>1517322</t>
  </si>
  <si>
    <t>7322</t>
  </si>
  <si>
    <t>Будівництво медичних установ та закладів</t>
  </si>
  <si>
    <t>Реконструкція частини існуючих приміщень для встановлення лінійного прискорювача в радіологічному корпусі КЗ "Клінічний онкологічний диспансер" ДОР", за адресою: вул. Космічна, 21, м. Дніпро (у т.ч. ПКД)</t>
  </si>
  <si>
    <t>2020-2023</t>
  </si>
  <si>
    <t>Реконструкція будівлі головного корпусу КП "Криворізька міська клінічна лікарня №2" Криворізької міської ради за адресою: Дніпропетровська область, м. Кривий Ріг, майдан 30-річчя Перемоги, 2  (у т.ч. ПКД)</t>
  </si>
  <si>
    <t>Павлоградська міська територіальна громада</t>
  </si>
  <si>
    <t>1517323</t>
  </si>
  <si>
    <t>2011-2023</t>
  </si>
  <si>
    <t>1517324</t>
  </si>
  <si>
    <t>7324</t>
  </si>
  <si>
    <t>Будівництво установ та закладів культури</t>
  </si>
  <si>
    <t>Новоолександрівська сільська  територіальна громада</t>
  </si>
  <si>
    <t>2018-2024</t>
  </si>
  <si>
    <t>Петриківська селищна територіальна громада</t>
  </si>
  <si>
    <t>1517325</t>
  </si>
  <si>
    <t>7325</t>
  </si>
  <si>
    <t>Будівництво споруд, установ та закладів фізичної культури і спорту</t>
  </si>
  <si>
    <t>Реконструкція стадіону "Будівельник" Комунального позашкільного навчального закладу "Дитячо-юнацька спортивна школа №1" Криворізької міської ради за адресою: вул. Ціолковського, 18-а у м. Кривий Ріг Дніпропетровської області (у т.ч. ПКД)</t>
  </si>
  <si>
    <t>Нове будівництво спортивного комплексу для єдиноборств Комунального позашкільного навчального закладу "Дитячо-юнацька спортивна школа №2" Криворізької міської ради в районі вул. Кармелюка, 35 у м. Кривий Ріг Дніпропетровської області  (у т.ч. ПКД)</t>
  </si>
  <si>
    <t>Будівництво та реконструкція  Комунального позашкільного навчального закладу "Дитячо-юнацька спортивна школа №7" Криворізької міської ради</t>
  </si>
  <si>
    <t xml:space="preserve">Нікопольська міська територіальна громада </t>
  </si>
  <si>
    <t>Будівництво спортивно-оздоровчого комплексу на території парку Перемоги в м. Нікополь по вул. Херсонська (у т.ч. ПКД)</t>
  </si>
  <si>
    <t>Новомосковська міська територіальна громада</t>
  </si>
  <si>
    <t>2019-2024</t>
  </si>
  <si>
    <t>Царичанська селищна об'єднана територіальна громада</t>
  </si>
  <si>
    <t>1517340</t>
  </si>
  <si>
    <t>7340</t>
  </si>
  <si>
    <t>Проектування, реставрація та охорона пам’яток архітектури</t>
  </si>
  <si>
    <t>Реставрація з пристосуванням будівлі Комунального позашкільного навчального закладу "Міський палац дитячої та юнацької творчості "Горицвіт" Криворізької міської ради за адресою: 50029, Дніпропетровська область, м. Кривий Ріг, Покровський район, вул. Ватутіна, 33-Б (у т.ч. ПКД)</t>
  </si>
  <si>
    <t>1517363</t>
  </si>
  <si>
    <t>7363</t>
  </si>
  <si>
    <t>Виконання інвестиційних проектів в рамках здійснення заходів щодо соціально-економічного розвитку окремих територій</t>
  </si>
  <si>
    <t>Нікопольська  міська територіальна громада</t>
  </si>
  <si>
    <t>Будівництво спортивно-оздоровчого комплексу на території парку Перемоги в м. Нікополі по вул. Херсонський</t>
  </si>
  <si>
    <t>Зеленодольська міська територіальна громада</t>
  </si>
  <si>
    <t>Реконструкція Зеленодольського ліцею № 2 Зеленодольської міської ради Дніпропетровської області під опорну школу за адресою: вулиця Рибалко, будинок 7, місто Зеленодольськ, Криворізький район, Дніпропетровська область, 53860, код юридичної особи в ЄДРПОУ: 20263339 (у тому числі виготовлення проектно-кошторисної документації)</t>
  </si>
  <si>
    <t>Юр'ївська селищна територіальна громада</t>
  </si>
  <si>
    <t>Нове будівництво корпусу школи Комунального закладу освіти "Вербуватівський заклад загальної середньої освіти І-ІІ ступенів" Варварівської сільської ради Юр’ївського району Дніпропетровської області за адресою: Дніпропетровська область, Юр’ївський район, с. Вербуватівка, вул. Центральна, 57а  (у т.ч. ПКД)</t>
  </si>
  <si>
    <t>1517368</t>
  </si>
  <si>
    <t>7368</t>
  </si>
  <si>
    <t>Виконання інвестиційних проектів за рахунок субвенцій з інших бюджетів</t>
  </si>
  <si>
    <t>1517380</t>
  </si>
  <si>
    <t>7380</t>
  </si>
  <si>
    <t>Виконання інвестиційних проектів за рахунок інших субвенцій з державного бюджету</t>
  </si>
  <si>
    <t>Реконструкція Комунального закладу "Дошкільний навчальний заклад (ясла-садок) № 70" Криворізької міської ради за адресою: вул. Кривбасівська, 54-А, м. Кривий Ріг, Дніпропетровська область</t>
  </si>
  <si>
    <t>Реконструкція Криворізької загальноосвітньої школи I—III ступенів № 37 Криворізької міської ради за адресою: вул. Таісії Буряченко, 17, м. Кривий Ріг, Дніпропетровська область (у т. ч. ПКД)</t>
  </si>
  <si>
    <t>Марганецька  міська територіальна громада</t>
  </si>
  <si>
    <t>Реконструкція стадіону ЗОШ № 7, м. Марганець, вул. Долгова, 1</t>
  </si>
  <si>
    <t>1517370</t>
  </si>
  <si>
    <t>7370</t>
  </si>
  <si>
    <t>Реалізація інших заходів щодо соціально-економічного розвитку територій</t>
  </si>
  <si>
    <t>Кам'янська міська територіальна громада</t>
  </si>
  <si>
    <t>Нове будівництво об’єкта монументального мистецтва (стели з державною символікою) за адресою: Дніпропетровська область, м. Кам'янське, в районі майдану Петра Калнишевського, 2 (у т.ч. ПКД)</t>
  </si>
  <si>
    <t>2022-2023</t>
  </si>
  <si>
    <t>Нове будівництво багатоквартирних житлових будинків в районі 
вул. Молодіжна в смт Меліоративне Новомосковського району Дніпропетровської області (у т.ч. ПКД)</t>
  </si>
  <si>
    <t>Реконструкція спортивних майданчиків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</si>
  <si>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Реконструкція стадіону Криворізької гімназії №127 Криворізької міської ради Дніпропетровської області за адресою: 50102, Дніпропетровська область, м. Кривий Ріг, Інгулецький район, вул. Олександра Станкова, 7А  
(у т.ч. ПКД)</t>
  </si>
  <si>
    <t>Реконструкція стадіону опорної школи № 1 по вул. Калинова, 5 в 
м. Перещепине, Новомосковського району, Дніпропетровської області</t>
  </si>
  <si>
    <t>Реконструкція відділення постінтенсивного догляду та виходжування новонароджених КЗ "Дніпропетровський обласний перинатальний центр зі стаціонаром" ДОР по вул. Космічна, 17 в м. Дніпропетровськ (у т.ч. ПКД)</t>
  </si>
  <si>
    <t>Реконструкція частини приміщень урологічного відділення 
КП "Дніпропетровська обласна клінічна лікарня ім. І.І. Мечникова" ДОР" за адресою: пл. Соборна, 14, м. Дніпро (у т.ч. ПКД)</t>
  </si>
  <si>
    <t>Реконструкція частини приміщень харчоблоку КП "Дніпропетровська обласна клінічна лікарня ім. І.І. Мечникова" ДОР" за адресою: 
пл. Соборна, 14, м. Дніпро (у т.ч. ПКД)</t>
  </si>
  <si>
    <t>Могилівський пансіонат геріатрії. Реконструкція.  Посилення фундаментів. с.Могилів - 1 Царичанського району Дніпропетровської області (у т.ч.ПКД)</t>
  </si>
  <si>
    <t>Будівництво будинку культури в с. Новоолександрівка по вул. Парковій, 1-К  Дніпровського району Дніпропетровської області (у т.ч. ПКД)</t>
  </si>
  <si>
    <t>Реконструкція універсального видовищно-спортивного палацу "Метеор" за адресою: вул. Макарова, 27-А, м. Дніпро (у т.ч. ПКД)</t>
  </si>
  <si>
    <t>Реконструкція стадіону, розташованого на території КПНЗ "Дитячо-юнацька спортивна школа №3" Криворізької міської ради по вул. Зарічній, 3 
у м. Кривий Ріг Дніпропетровської області (у т.ч. ПКД)</t>
  </si>
  <si>
    <t>Нове будівництво стрілкового тиру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</si>
  <si>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Нове будівництво спортивного комплексу Комунального позашкільного навчального закладу "НКДЮСШ" за адресою: Дніпропетровська область, 
м. Новомосковськ, в районі вул. Сучкова, 41 (у т.ч. ПКД)</t>
  </si>
  <si>
    <t>Реконструкція стадіону "Діброва" в смт Царичанка Царичанського району 
(у т.ч. ПКД)</t>
  </si>
  <si>
    <t>Реставрація з пристосуванням частини приміщень терапевтичного корпусу КП "Дніпропетровська обласна клінічна лікарня ім. І.І. Мечникова" ДОР" (пам’ятка національного значення охор. № 040028) за адресою: 
пл. Соборна, 14, м. Дніпро (у т.ч. ПКД)</t>
  </si>
  <si>
    <t>Реставрація з пристосуванням будівлі Криворізької гімназії №56 Криворізької міської ради за адресою: 50006, Дніпропетровська область, 
м. Кривий Ріг, Металургійний район, вул. Соборності, 20Г  (у т.ч. ПКД)</t>
  </si>
  <si>
    <t>Нове будівництво басейну за адресою: вул. Олександра Поля, в районі 
буд. № 32, м. Кривий Ріг, Дніпропетровська обл., 50000 (у т. ч. ПКД)</t>
  </si>
  <si>
    <t>Реконструкція комунального закладу "Дошкільний навчальний заклад (ясла-садок) – центр розвитку дитини №27 "Орлятко" Кам’янської міської ради за адресою: просп. Наддніпрянський, 5  (у т.ч. ПКД)</t>
  </si>
  <si>
    <t>Нове будiвництво басейну за адресою: вул. Олександра Поля, 
в районі буд. №32, м.Кривий Рiг, Днiпропетровська обл., 50000</t>
  </si>
  <si>
    <t>Реконструкція Комунального некомерційного підприємства "Міський пологовий будинок №1" Дніпровської міської ради за адресою: 
вул. Воскресенська, будинок 2, м. Дніпро (у т.ч. ПКД)</t>
  </si>
  <si>
    <t>Реконструкція стадіону "Першотравенської загальноосвітньої школи 
І - ІІІ ступенів №1" за адресою: вул.Кобзаря,10, м.Першотравенськ, Дніпропетровська область (у т.ч. ПКД)</t>
  </si>
  <si>
    <t>Реконструкція стадіону "Першотравенської загальноосвітньої школи 
І - ІІІ ступенів №3" за адресою: вул.Горького,15, м.Першотравенськ, Дніпропетровська область (у т.ч. ПКД)</t>
  </si>
  <si>
    <t>Реконструкція стадіону "Першотравенської загальноосвітньої школи 
І - ІІІ ступенів №5" за адресою: вул. Гагаріна, 39 м. Першотравенськ, Дніпропетровська область (у т.ч. ПКД)</t>
  </si>
  <si>
    <t>Реконструкція відділення екстреної медичної допомоги КНП "Міська клінічна лікарня № 4" Дніпровської міської ради за адресою: м. Дніпро, 
вул. Ближня, 31 (у т.ч. ПКД)</t>
  </si>
  <si>
    <t>Реконструкція головного корпусу КЗ  "Дніпропетровська міська 
лікарня № 15" ДОР"  під КЗ "Обласний центр поліативної та хоспісної допомоги"  по вул. Перемоги, 113  м. Дніпро (у т.ч. ПКД)</t>
  </si>
  <si>
    <t>Будівництво музейного комплексу "Музей історії Петриківського розпису та народних ремесел" за адресою: Дніпропетровська область, Дніпровський район смт Петриківка, проспект Петра Калнишевського, 36А  (у т.ч. ПКД)</t>
  </si>
  <si>
    <t>Реконструкція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Металургів,5 в м. Кривому Розі Дніпропетровської області, 50006  (у т.ч. ПКД)</t>
  </si>
  <si>
    <t>Будівництво індивідуальної котельної спортивного комплексу "Металург" комунального позашкільного навчального закладу "Дитячо-юнацька спортивна школа № 1" Криворізької міської ради на пр-ті Металургів, 5 
в м. Кривому Розі Дніпропетровської області, 50006 (у т.ч. ПКД)</t>
  </si>
  <si>
    <t>Реконструкція  стадіону "Металург", розташованого за адресою: 
вул. Паланочна, 6, м. Новомосковськ, Дніпропетровської області 
(у т. ч. ПКД)</t>
  </si>
  <si>
    <t>Реконструкція стадіону, розташованого на території КПНЗ "Дитячо-юнацька спортивна школа № 3" Криворізької міської ради по вул. Зарічній, 3 
у м. Кривий Ріг Дніпропетровської області</t>
  </si>
  <si>
    <t>1516083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</si>
  <si>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</si>
  <si>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</si>
  <si>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Вакулівська сільська територіальна громада</t>
  </si>
  <si>
    <t>Будівництво малого групового будинку за адресою: Дніпропетровська область, смт Васильківка, вул. Мічуріна, 158 (у т.ч. ПКД)</t>
  </si>
  <si>
    <t>Васильківська селищна  територіальна громада</t>
  </si>
  <si>
    <t>Миколаївська сільська територіальна громада</t>
  </si>
  <si>
    <t>Реконструкція спортивного майданчика КЗО "СЗШ №35" ДМР  за адресою: 
м. Дніпро, вул. Набережна Перемоги, 132  (у .т.ч ПКД)</t>
  </si>
  <si>
    <t>Реконструкція спортивного майданчика Криворізької загальноосвітньої школи I-III ступенів № 23 Криворізької міської ради Дніпропетровської області за адресою: Дніпропетровська область, м. Кривий Ріг, Центрально-Міський район, вул. Політехнічна, 71-А (у т. ч. ПКД)</t>
  </si>
  <si>
    <t>Реконструкція стадіону Криворізької загальноосвітньої школи І-ІІІ ступенів   № 87 Криворізької міської ради Дніпропетровської області за адресою: 50048, Дніпропетровська область, м. Кривий Ріг, Довгинцівський район, 
вул. Сормівська, 5 (у т.ч. ПКД)</t>
  </si>
  <si>
    <t>Реконструкція стадіону Криворізької гімназії № 99 Криворізької міської ради за адресою: Дніпропетровська область, м. Кривий Ріг, Інгулецький район, 
вул. Недєліна, 41а (у т. ч. ПКД)</t>
  </si>
  <si>
    <t>Реконструкція будівлі Комунального закладу "Дніпровська міська дитяча клінічна лікарня № 5" Дніпровської міської ради по вул. Івана Акінфієва, 5  в  м. Дніпрі (у т.ч. ПКД)</t>
  </si>
  <si>
    <t>Будівництво та реконструкція  будівель (споруд) комунального позашкільного навчального закладу "Дитячо-юнацька спортивна школа № 1" Криворізької міської ради</t>
  </si>
  <si>
    <t>Першотравневська міська територіальна громада</t>
  </si>
  <si>
    <t>Софіївська селищна  територіальна громада</t>
  </si>
  <si>
    <t>Реконструкція комплексу Софіївської районної дитячо-юнацької спортивної школи по вул. Карпенка, 15, в смт Софіївка Софіївського району, Дніпропетровської області (у т.ч.ПКД)</t>
  </si>
  <si>
    <t>1517330</t>
  </si>
  <si>
    <t>7330</t>
  </si>
  <si>
    <t>Будівництво інших об'єктів комунальної власності</t>
  </si>
  <si>
    <t>Реконструкція Комунального закладу освіти "Спеціалізована середня загальноосвітня школа № 22 з поглибленим вивченням іноземної мови" Дніпровської міської ради по вул. Нахімова, 57 у м. Дніпрі (у т.ч. ПКД)</t>
  </si>
  <si>
    <t>1200000</t>
  </si>
  <si>
    <t>Департамент житлово-комунального господарства та будівництва Дніпропетровської обласної державної адміністрації</t>
  </si>
  <si>
    <t>1210000</t>
  </si>
  <si>
    <t>1217310</t>
  </si>
  <si>
    <t>7310</t>
  </si>
  <si>
    <t>Будівництво об'єктів житлово-комунального господарства</t>
  </si>
  <si>
    <t>Реконструкція водоводів №2, №3 комунального підприємства Дніпропетровської обласної ради "Аульський водовід" ПК-325</t>
  </si>
  <si>
    <t>2016-2022</t>
  </si>
  <si>
    <t>Покровська міська територіальна громада</t>
  </si>
  <si>
    <t xml:space="preserve">Реконструкція парку Гірників по вул. І.Малки </t>
  </si>
  <si>
    <t xml:space="preserve">Реконструкція водогону від смт Гвардійське до смт Губиниха </t>
  </si>
  <si>
    <t xml:space="preserve">Реконструкція водогону від смт Черкаське до смт Гвардійське </t>
  </si>
  <si>
    <t>1217462</t>
  </si>
  <si>
    <t>7462</t>
  </si>
  <si>
    <t>0456</t>
  </si>
  <si>
    <t>Утримання та розвиток автомобільних доріг та дорожньої інфраструктури за рахунок субвенції з державного бюджету</t>
  </si>
  <si>
    <t xml:space="preserve">Нове будівництво автодороги від мкр-ну Сонячний до вул. Спаської </t>
  </si>
  <si>
    <t>2019-2022</t>
  </si>
  <si>
    <t>1218340</t>
  </si>
  <si>
    <t>8340</t>
  </si>
  <si>
    <t>0540</t>
  </si>
  <si>
    <t>Природоохоронні заходи за рахунок цільових фондів</t>
  </si>
  <si>
    <t>Верхньодніпровська міська територіальна громада</t>
  </si>
  <si>
    <t xml:space="preserve">Реконструкція першої нитки напірного каналізаційного колектору від ГКНС до камери гасіння </t>
  </si>
  <si>
    <t>Черкаська селищна територіальна громада</t>
  </si>
  <si>
    <t>2800000</t>
  </si>
  <si>
    <t>Департамент екології та природних ресурсів Дніпропетровської обласної державної адміністрації</t>
  </si>
  <si>
    <t>2810000</t>
  </si>
  <si>
    <t>2819800</t>
  </si>
  <si>
    <t>9800</t>
  </si>
  <si>
    <t>0180</t>
  </si>
  <si>
    <t xml:space="preserve">Реконструкція зрошувальної мережі на території Військової сільської ради Солонянського району (у т.ч. ПКД)     </t>
  </si>
  <si>
    <t>2018-2025</t>
  </si>
  <si>
    <t>Реконструкція стадіону КЗ освіти  "НВК "ЗОШ І-ІІІ ступенів №1 - Покровський ліцей", смт Покровське, Покровського району Дніпропетровської області (у т.ч. ПКД)</t>
  </si>
  <si>
    <t>Реконструкція стадіону КЗО "Навчально-виховний комплекс №122 "загальноосвітній навчальний заклад - дошкільний навчальний заклад" Дніпровської міської ради, за адресою:  м. Дніпро, вул. Кожедуба, 49 
(у т.ч. ПКД)</t>
  </si>
  <si>
    <t>Реконструкція Комунального закладу  "Дошкільний навчальний заклад 
(ясла-садок) № 70" Криворізької міської ради за адресою: вул. Кривбасівська, 54-А, м. Кривий Ріг, Дніпропетровська область (у т.ч. ПКД)</t>
  </si>
  <si>
    <t>Реконструкція КП "Дніпропетровська обласна клінічна лікарня 
ім. І.І. Мечникова" ДОР"</t>
  </si>
  <si>
    <t>Реконструкція  Палацу спорту Комунального позашкільного навчального закладу "Дитячо-юнацька спортивна школа №7" Криворізької міської ради за адресою: Дніпропетровська область, м. Кривий Ріг, вул. Черкасова, 10Б 
(у т.ч. ПКД)</t>
  </si>
  <si>
    <t>Реконструкція комунального позашкільного навчального закладу "Першотравенська дитячо-юнацька спортивна школа "ШАХТАР" за адресою: вул. Молодіжна, 40, м. Першотравенськ Дніпропетровської області 
(у т.ч. ПКД)</t>
  </si>
  <si>
    <t>0717322</t>
  </si>
  <si>
    <t>Реконструкція електромереж живлення хірургічного корпусу (встановлення ДЕС моделі ДЕ-192 IS) КП "Дніпропетровська обласна клінічна лікарня           ім. І.І.Мечникова" ДОР" за адресою: пл. Соборна, 14, м. Дніпро</t>
  </si>
  <si>
    <t>2023-2024</t>
  </si>
  <si>
    <t>0712070</t>
  </si>
  <si>
    <t>2070</t>
  </si>
  <si>
    <t>0724</t>
  </si>
  <si>
    <t>Екстрена та швидка медична допомога населенню</t>
  </si>
  <si>
    <t>Реконструкція стадіону  КЗ освіти "Навчально-виховний комплекс № 104" "Середня загальноосвітня школа - дошкільний навчальний заклад ( ясла-садок)" Дніпровської міської ради, м. Дніпро, вул. Ясенова, 65, Дніпропетровська область ( у т.ч. ПКД)</t>
  </si>
  <si>
    <t>Реконструкція будівель КП "Дніпропетровська багатопрофільна клінічна лікарня з надання психіатричної допомоги" ДОР під "Центр психосоціальної реабілітації військовослужбовців" за адресою: м. Дніпро, вул. Сержанта Литвищенка, 60 (у т. ч. ПКД)</t>
  </si>
  <si>
    <t>Реконструкція КНП “Павлоградська лікарня інтенсивного лікування” Павлоградської міської ради:</t>
  </si>
  <si>
    <t>Глеюватська сільська територіальна громада</t>
  </si>
  <si>
    <t>Реконструкція будівлі гуртожитку під амбулаторію ЗПСМ по 
вул. Гагаріна, 17 в с. Червоне Криворізького району Дніпропетровської області ( у т.ч. ПКД)</t>
  </si>
  <si>
    <t>0712020</t>
  </si>
  <si>
    <t>2020</t>
  </si>
  <si>
    <t>0731</t>
  </si>
  <si>
    <t>Спеціалізована стаціонарна медична допомога населенню</t>
  </si>
  <si>
    <t>Реконструкція 2-го поверху головного корпусу Блок В КНП “Павлоградська лікарня інтенсивного лікування” Павлоградської міської ради під реабілітаційне відділення за адресою: Дніпропетровська область, м.Павлоград, вул. Дніпровська, 541  (у т. ч. ПКД)</t>
  </si>
  <si>
    <t>Реконструкція приміщень ІІІ поверху хірургічного корпусу (нового) під реабілітаційний центр КП “Дніпропетровська обласна клінічна лікарня       ім. І.І. Мечникова” ДОР” за адресою: площа Соборна, 14, м. Дніпро 
(у т. ч. ПКД)</t>
  </si>
  <si>
    <t xml:space="preserve">Субвенція з місцевого бюджету державному бюджету на виконання програм соціально-економічного розвитку регіонів </t>
  </si>
  <si>
    <t>використання коштів, які надходять у порядку відшкодування втрат  лісогосподарського виробництва</t>
  </si>
  <si>
    <t>Реконструкція 2-го поверху, окремих приміщень та довідкової 1-го поверху хірургічного корпусу, переходу та кабінетів фізіотерапевтичних 2-го поверху будівлі поліклініки дорослої під реабілітаційне відділення Комунального некомерційного підприємства "Криворізька міська лікарня №5" Криворізької міської ради за адресою: вул. Поперечна, буд. 1А, м. Кривий Ріг, Дніпропетровська область (у т.ч. ПКД)</t>
  </si>
  <si>
    <t>Реконструкція адміністративної будівлі під центр надання адміністративних послуг у форматі "Прозорий офіс" за адресою: м. Дніпро, просп. Слобожанський, 8 (у т.ч. ПКД)</t>
  </si>
  <si>
    <t>0611142</t>
  </si>
  <si>
    <t>1142</t>
  </si>
  <si>
    <t>Інші програми та заходи у сфері освіти</t>
  </si>
  <si>
    <t>Придбання шкільних автобусів, зокрема спеціально обладнаних для перевезення маломобільних груп населення</t>
  </si>
  <si>
    <t>0712010</t>
  </si>
  <si>
    <t>2010</t>
  </si>
  <si>
    <t>Багатопрофільна стаціонарна медична допомога населенню</t>
  </si>
  <si>
    <t>1014020</t>
  </si>
  <si>
    <t>4020</t>
  </si>
  <si>
    <t>0822</t>
  </si>
  <si>
    <t>Фінансова підтримка фiлармонiй, художніх і музичних колективів, ансамблів, концертних та циркових організацій</t>
  </si>
  <si>
    <t>Поліпшення матеріально-технічної бази</t>
  </si>
  <si>
    <t>0611252</t>
  </si>
  <si>
    <t>1252</t>
  </si>
  <si>
    <t>Виконання заходів щодо придбання шкільних автобусів за рахунок субвенції з державного бюджету місцевим бюджетам</t>
  </si>
  <si>
    <t>Реконструкція водогону Аули-Верхньодніпровськ Кам`янський район, Дніпропетровської області</t>
  </si>
  <si>
    <t>1216013</t>
  </si>
  <si>
    <t>6013</t>
  </si>
  <si>
    <t>0620</t>
  </si>
  <si>
    <t>Забезпечення діяльності водопровідно-каналізаційного господарства</t>
  </si>
  <si>
    <t>Придбання (встановлення) трансформатору</t>
  </si>
  <si>
    <t>1216016</t>
  </si>
  <si>
    <t>6016</t>
  </si>
  <si>
    <t>Впровадження засобів обліку витрат та регулювання споживання води та теплової енергії</t>
  </si>
  <si>
    <t>Придбання (встановлення)  засобів обліку</t>
  </si>
  <si>
    <t>Реконструкція каналізаційної насосної станції №16  із застосуванням енергозберігаючого насосно-силового обладнання за адресою: с. Степове, вул. Механізаторів,16-А</t>
  </si>
  <si>
    <t>Реконструкція каналізаційної насосної станції №4 заміна насосного обладнання з можливістю підключень резервних мереж за адресою: м.Кам`янське, вул. Алтайська, 31 Б</t>
  </si>
  <si>
    <t>Реконструкція каналізаційної насосної станції №2а заміна насосного обладнання з можливістю підключень резервних мереж за адресою: м.Кам`янське, вул. Широка,16</t>
  </si>
  <si>
    <t>Реконструкція каналізаційної насосної станції №10  із застосуванням енергозберігаючого насосно-силового обладнання за адресою: м.Кам`янське, вул. Кизлярська,51-1</t>
  </si>
  <si>
    <t>1217368</t>
  </si>
  <si>
    <t>Славгородська селищна територіальна громада</t>
  </si>
  <si>
    <t>Реконструкція системи каналізації центральної частини та очисних споруд каналізації в смт Славгород Синельниківського району Дніпропетровської області</t>
  </si>
  <si>
    <t>2018-2021</t>
  </si>
  <si>
    <t>Будівництво будівлі цивільного захисту (найпростіше укриття) подвійного призначення з вбудованими приміщеннями громадського призначення за адресою: Дніпропетровська область, Павлоградський район,  смт Юр'ївка, вул. Центральна, 106 (у т. ч. ПКД)</t>
  </si>
  <si>
    <t>0611251</t>
  </si>
  <si>
    <t>1251</t>
  </si>
  <si>
    <t>Співфінансування заходів, що реалізуються за рахунок субвенції з державного бюджету місцевим бюджетам на придбання шкільних автобусів</t>
  </si>
  <si>
    <t>Придбання шкільних автобусів</t>
  </si>
  <si>
    <t>1219750</t>
  </si>
  <si>
    <t>9750</t>
  </si>
  <si>
    <t>Субвенція з місцевого бюджету на співфінансування інвестиційних проектів</t>
  </si>
  <si>
    <t>Лозуватська сільська територіальна громада</t>
  </si>
  <si>
    <t>″Водозабезпечення сіл Ранній Ранок, Новий Кременчук Криворізького району - реконструкціяˮ Коригування</t>
  </si>
  <si>
    <t>Томаківська селищна територіальна громада</t>
  </si>
  <si>
    <t>Реконструкція стадіону Томаківської  ЗОШ I-III ступенів №1 по вул. Ватутіна, 7 в смт Томаківка ( у т.ч. ПКД)</t>
  </si>
  <si>
    <t>Реконструкція приміщень під 3 амбулаторії “Центру первинної медико-санітарної допомоги №3” по вул. Едуарда Фукса (колишня вулиця Тухачевського), 33а в м. Кривий Ріг Дніпропетровської області ( у т.ч. ПКД)</t>
  </si>
  <si>
    <t>0910000</t>
  </si>
  <si>
    <t>Служба у справах дітей Дніпропетровської обласної державної адміністрації</t>
  </si>
  <si>
    <t>0913241</t>
  </si>
  <si>
    <t>3241</t>
  </si>
  <si>
    <t>Забезпечення діяльності інших закладів у сфері соціального захисту і соціального забезпечення</t>
  </si>
  <si>
    <t>"Реконструкція мережі електропостачання будівлі КП "Нікопольський медичний спеціалізований центр медико-соціальної реабілітації дітей" Дніпропетровської обласної ради" під встановлення дизель-генератора потужністю до 80 кВт за адресою: вул. Раїси Кириченко, 20, м. Нікополь,
Дніпропетровської області"</t>
  </si>
  <si>
    <t>Нове будівництво водоводу до ст. Саксагань з перспектиною підключення с.Зелене Поле, с. Лісове, с. Високе Поле Криворізького району Дніпропетровської області</t>
  </si>
  <si>
    <t>Будівництво (реконструкція) КЗО "Навчально-виховний комплекс №122" загальноосвітній навчальний заклад - дошкільний навчальний заклад" Дніпровської міської ради:</t>
  </si>
  <si>
    <t>1100000</t>
  </si>
  <si>
    <t>Департамент молоді і спорту Дніпропетровської обласної державної адміністрації</t>
  </si>
  <si>
    <t>1110000</t>
  </si>
  <si>
    <t>1115033</t>
  </si>
  <si>
    <t>5033</t>
  </si>
  <si>
    <t>0810</t>
  </si>
  <si>
    <t>Забезпечення підготовки спортсменів школами вищої спортивної майстерності</t>
  </si>
  <si>
    <t>Поліпшення матеріально-технічних умов навчально-тренувальної роботи спортсменів школи вищої спортивної майстерності</t>
  </si>
  <si>
    <t>Реконструкція каналізаційної насосної станції КНС № 1 КП ″СОЛОНЯНСЬКЕ ЖКУ″ ДОР, що розташована за адресою: Дніпропетровська обл., Дніпровський р-н, смт Солоне, вул. Набережна, 2-б</t>
  </si>
  <si>
    <t>Реконструкція каналізаційної насосної станції КНС  ″Надіївкаˮ КП ″СОЛОНЯНСЬКЕ ЖКУ″ ДОР, що розташована за адресою: Дніпропетровська обл., Дніпровський р-н, с Надіївка, вул. Будівельників, 5-в</t>
  </si>
  <si>
    <t>Оновлення та поліпшення матеріально-технічної бази центру здійснення соціальних виплат та надання інформаційно-консультативної допомоги з метою забезпечення ефективної роботи з надання соціальних виплат та допомог</t>
  </si>
  <si>
    <t>Реконструкція частини приміщень 1 поверху будівлі лікувального корпусу з прибудовою процедурних кабінетів КТ та МРТ Комунального підприємства  Дніпропетровський обласний госпіталь ветеранів війни Дніпропетровської обласної ради за адресою: площа Соборна, буд.14, м.Дніпро ( у т.ч. ПКД)</t>
  </si>
  <si>
    <t>Нове будівництво протирадіаційного укриття (ПРУ)  для Криворізької гімназії  №89 "Потенціал" Криворізької міської ради за адресою: вул. Мальовнича, буд. 1А, м. Кривий Ріг,  Дніпропетровської обл., 50054
 (у т. ч. ПКД)</t>
  </si>
  <si>
    <t>Нове будівництво  протирадіаційного укриття (ПРУ)  для Криворізького ліцею №95 Криворізької міської   ради  за адресою: вул. Соборності, 
буд. 20А,  м. Кривий Ріг, Дніпропетровська обл., 50006 (у т. ч. ПКД)</t>
  </si>
  <si>
    <t>Реконструкція Криворізької загальноосвітньої школи І-ІІІ ступенів № 37 Криворізької міської ради за адресою: вул. Таісії Буряченко, 17,
 м. Кривий Ріг, Дніпропетровська область (у т.ч. ПКД)</t>
  </si>
  <si>
    <t>Нове будівництво протирадіаційного укриття (ПРУ) за адресою: Дніпропетровська область, Дніпровський район, смт Петриківка, проспект Петра Калнишевського, в районі будинку 36А (у т.ч. ПКД)</t>
  </si>
  <si>
    <t>Додаток 6
до рішення обласної ради</t>
  </si>
  <si>
    <t xml:space="preserve">                          Заступник голови обласної ради      </t>
  </si>
  <si>
    <t>І. КАШИРІН</t>
  </si>
  <si>
    <t xml:space="preserve">Будівництво (реконструкція) Дніпровського ліцею № 22 Дніпровської міської ради: </t>
  </si>
  <si>
    <t>Реконструкції насосної станції НС №3 КП "Солонянське ЖКУ" ДОР що розташована за адресою: Дніпропетровська область Дніпровський район 
с. Оріхове вул. Молодіжна, 18 (у т.ч. ПКД та експертиза)</t>
  </si>
  <si>
    <t>Реконструкція каналізаційної насосної станції №1  із застосуванням енергозберігаючого насосно-силового обладнання за адресою: 
вул.Портова 17А м. Кам`янське</t>
  </si>
  <si>
    <t>Нове будівництво протирадіаційного укриття (ПРУ) для Дніпровського ліцею № 22 Дніпровської міської ради по вул. Міського Лісу, буд. 57 
у м. Дніпрі (у т. ч. ПКД)</t>
  </si>
  <si>
    <t>Нове будівництво  протирадіаційного укриття (ПРУ)  для КЗО "Навчально-виховний комплекс №122"загальноосвітній навчальний заклад - дошкільний навчальний заклад" Дніпровської міської ради, за адресою:  м. Дніпро, 
вул. Кожедуба, 49 (у т. ч. ПКД)</t>
  </si>
  <si>
    <t>Нове будівництво багатоквартирних житлових будинків по вул. Агнії Барто, 
в районі буд. №2 в м. Дніпро (у т.ч. ПКД)</t>
  </si>
  <si>
    <t>Реконструкція першого поверху головного корпусу стаціонару під відділення  невідкладної (екстреної) допомоги та діагностичного відділення, розташованого за адресою: м. Павлоград, вул. Дніпровська №541
(у т.ч.ПКД)</t>
  </si>
  <si>
    <t>Реконструкція 2-го поверху головного корпусу Блок В КНП “Павлоградська лікарня інтенсивного лікування” Павлоградської міської ради під реабілітаційне відділення за адресою: Дніпропетровська область, 
м. Павлоград, вул. Дніпровська, 541  (у т. ч. ПКД)</t>
  </si>
  <si>
    <t>Забезпечення безпечних умов перебування в установах соціального захисту населення</t>
  </si>
  <si>
    <t>0813102</t>
  </si>
  <si>
    <t>3102</t>
  </si>
  <si>
    <t>1020</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</si>
  <si>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інші хвороби</t>
  </si>
  <si>
    <t>"Нове будівництво електричних мереж 0,4 кВ з встановленням джерела резервного живлення КП "Дніпропетровський обласний клінічний центр діагностики та лікування" ДОР" розташованого у місті Дніпро, вул. Князя Володимира Великого, буд.28"</t>
  </si>
  <si>
    <t>"Реконструкція трансформаторної підстанції під електрогенераторну КП "Дніпропетровський обласний клінічний центр діагностики та лікування" ДОР" за адресою: вул. Князя Володимира Великого, буд.28, м. Дніпро"</t>
  </si>
  <si>
    <t>0611023</t>
  </si>
  <si>
    <t>1023</t>
  </si>
  <si>
    <t>0922</t>
  </si>
  <si>
    <t>Надання загальної середньої освіти спеціалізованими закладами загальної середньої освіти за рахунок коштів місцевого бюджету</t>
  </si>
  <si>
    <t>1517384</t>
  </si>
  <si>
    <t>7384</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</si>
  <si>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</si>
  <si>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0611022</t>
  </si>
  <si>
    <t>1022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</si>
  <si>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</si>
  <si>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Реконструкція системи електропостачання будівлі гуртожитку КП "Дніпропетровська обласна клінічна лікарня ім. І.І  Мечникова" ДОР" (встановлення ДЕС) за адресою: пл. Соборна, 14,  м. Дніпро</t>
  </si>
  <si>
    <t>Реконструкція системи електропостачання будівлі пральні КП "Дніпропетровська обласна клінічна лікарня ім. І.І  Мечникова" ДОР" (встановлення ДЕС) за адресою: пл. Соборна, 14,  м. Дніпро</t>
  </si>
  <si>
    <t>Реконструкція системи електропостачання (встановлення ДЕС) пологового будинку КП "Дніпропетровська обласна клінічна лікарня ім. І.І. Мечникова" ДОР" за адресою: пл. Соборна, 14, м. Дніпро</t>
  </si>
  <si>
    <t>Реконструкція будівель КП "Дніпропетровська багатопрофільна клінічна лікарня з надання психіатричної допомоги" ДОР:</t>
  </si>
  <si>
    <t>Реконструкція будівель КП "Дніпропетровська багатопрофільна клінічна лікарня з надання психіатричної допомоги" ДОР під "Центр психосоціальної реабілітації військовослужбовців" за адресою: м. Дніпро, вул. Сержанта Литвищенка, 60. (I черга), (у т. ч. ПКД)</t>
  </si>
  <si>
    <t>Реконструкція будівель КП "Дніпропетровська багатопрофільна клінічна лікарня з надання психіатричної допомоги" ДОР під "Центр психосоціальної реабілітації військовослужбовців" за адресою: м. Дніпро, вул. Сержанта Литвищенка, 60. (ІI черга), (у т. ч. ПКД)</t>
  </si>
  <si>
    <t>Реконструкція комплексу будівель КП “Психоневрологічний центр медико-соціальної реабілітації дітей з тяжкими розладами мовлення та ураженнями центральної нервової системи” ДОР”:</t>
  </si>
  <si>
    <t>Реконструкція комплексу будівель КП “Психоневрологічний центр медико-соціальної реабілітації дітей з тяжкими розладами мовлення та ураженнями центральної нервової системи” ДОР” під  реабілітаційний центр за адресою: м. Дніпро, вул. 20-ти річчя Перемоги, 34 (у т. ч. ПКД)</t>
  </si>
  <si>
    <t>Реконструкція комплексу будівель КП “Психоневрологічний центр медико-соціальної реабілітації дітей з тяжкими розладами мовлення та ураженнями центральної нервової системи” ДОР” під  реабілітаційний центр за адресою: м. Дніпро, вул. 20-ти річчя Перемоги, 34. (I черга),  (у т. ч. ПКД)</t>
  </si>
  <si>
    <t>Реконструкція частини будівлі терапевтичного корпусу КЗ "Дніпровське КОШМД" по вул. Володимира Антоновича, 65 у м. Дніпрі під Центр гострої кардіоваскулярної та цереброваскулярної патології (у т.ч. ПКД)</t>
  </si>
  <si>
    <t>Реконструкція будівлі лікувального корпусу КНП КЛШМД ДМР під відкриття Мультидисциплінарного Центру Сучасних Медичних Технологій за адресою: м.Дніпро, вул. Філософська, 62 (у т.ч. ПКД)</t>
  </si>
  <si>
    <t>Реконструкція відділення екстреної медичної допомоги КНП “Першотравенська міська лікарня” Першотравенської міської ради за адресою: м. Першотравенськ, вул. Шахтарської Слави ( у т.ч. ПКД)</t>
  </si>
  <si>
    <t>2020-2024</t>
  </si>
  <si>
    <t>Нове будiвництво басейну за адресою: вул. Олександра Поля, в районі буд. №32, м.Кривий Рiг, Днiпропетровська обл., 50000 (у т.ч. ПКД)</t>
  </si>
  <si>
    <t>Реконструкція каналізаційної насосної станції № 3 із застосуванням енергозберігаючого насосно-силового обладнання за адресою: вул. Дальня 3А м. Кам’янське</t>
  </si>
  <si>
    <t>Реконструкція протирадіаційного укриття у КЗ "Дніпропетровський дитячий будинок-інтернат" ДОР" (у т.ч. ПКД)</t>
  </si>
  <si>
    <t xml:space="preserve">Будівництво протирадіаційного укриття у КЗ "Зеленопільський психоневрологічний інтернат" ДОР" (у т.ч. ПКД) </t>
  </si>
  <si>
    <t>1218311</t>
  </si>
  <si>
    <t>8311</t>
  </si>
  <si>
    <t>0511</t>
  </si>
  <si>
    <t>Охорона та раціональне використання природних ресурсів</t>
  </si>
  <si>
    <t>Закупівля засобів навчання для навчальних кабінетів закладів загальної середньої освіти комунальної власності, що здійснюють освітній процес за Державним стандартом базової середньої освіти на першому (адаптаційному) циклі базової середньої освіти за очною, поєднанням очної та дистанційної форми здобуття освіти</t>
  </si>
  <si>
    <t>0611271</t>
  </si>
  <si>
    <t>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</si>
  <si>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</si>
  <si>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0611272</t>
  </si>
  <si>
    <t>1272</t>
  </si>
  <si>
    <t>Реалізація заходів за рахунок освітньої субвенції з державного бюджету місцевим бюджетам (за спеціальним фондом державного бюджету)</t>
  </si>
  <si>
    <t>Нове будівництво  протирадіаційного укриття (ПРУ)  для малого групового будинку за адресою: Дніпропетровська область, смт Васильківка, вул. Мічуріна, 158 (у т.ч. ПКД)</t>
  </si>
  <si>
    <t>Нове будівництво  протирадіаційного укриття (ПРУ)  для малого групового будинку за адресою: Дніпропетровська область, Петропавлівський район, с. Петрівка, вул.  Центральна в районі будинку 24 (у т.ч. ПКД)</t>
  </si>
  <si>
    <t>Нове будівництво малого групового будинку за адресою: 
Дніпропетровська обл., м. Кривий Ріг, Довгинцівський район, 
вул. Володимирівська, між буд. 61 та 65  (у т.ч. ПКД)</t>
  </si>
  <si>
    <t>Будівництво малого групового будинку за адресою: Дніпропетровська обл., Софіївський район, с. Вакулове, вул. Каштанова, 30  (у т.ч. ПКД)</t>
  </si>
  <si>
    <t>Будівництво малого групового будинку за адресою: Дніпропетровська область, Петропавлівський район, с. Петрівка, вул.  Центральна в районі будинку 24  (у т.ч. ПКД)</t>
  </si>
  <si>
    <t>Оновлення та поліпшення матеріально-технічної бази інтернатів для осіб похилого віку та осіб з інвалідністю з метою удосконалення надання соціальних послуг</t>
  </si>
  <si>
    <t>Нове будівництво захисної споруди цивільного захисту (сховище подвійного призначення з властивостями протирадіаційного укриття) на території  Комунального закладу "Дошкільний навчальний заклад (ясла-садок) № 301" Криворізької міської ради за адресою: бульвар Вечірній, буд. 24, 
м. Кривий Ріг, Дніпропетровська область (у т.ч. ПКД)</t>
  </si>
  <si>
    <t>Нове будівництво захисної споруди цивільного захисту для КП "Регіональний медичний центр родинного здоров’я" Дніпропетровської обласної ради” за адресою: вул. Космічна, 13, м. Дніпро (у т.ч. ПКД)</t>
  </si>
  <si>
    <t>Реконструкція комплексу будівель КП “Психоневрологічний центр медико-соціальної реабілітації дітей з тяжкими розладами мовлення та ураженнями центральної нервової системи” ДОР” під  реабілітаційний центр за адресою: м. Дніпро, вул. 20-ти річчя Перемоги, 34. (II черга),  (у т. ч. ПКД)</t>
  </si>
  <si>
    <t>Реконструкція будівлі КЗ “Дніпропетровська обласна клінічна офтальмологічна лікарня”  в комплексі забудови пл. Жовтнева, 14, 
м. Дніпропетровськ ( у т.ч. ПКД)</t>
  </si>
  <si>
    <t>2014-2024</t>
  </si>
  <si>
    <t>"Реконструкція КЛ-0,4кВ від РП-0,4кВ ТП-135 до ВРП-0,4кВ клінічного центру по вул. Князя Володимира Великого, буд.28 м.Дніпро"</t>
  </si>
  <si>
    <t>"Реконструкція приміщень I поверху головного корпусу під встановлення ангіографічної системи для нейрохірургічних втручань Azurion7 B20 КП "Дніпропетровська обласна клінічна лікарня ім. І.І. Мечникова" ДОР" за адресою: пл. Соборна, 14, м. Дніпро"</t>
  </si>
  <si>
    <t>Реконструкція системи водопостачання с.Пушкарівка з підключення до водогону "Аули-Верхньодніпровськ" Кам'янський район,  Дніпропетровської області (у т.ч. ПКД та експертиза)</t>
  </si>
  <si>
    <t>1217461</t>
  </si>
  <si>
    <t>7461</t>
  </si>
  <si>
    <t>Утримання та розвиток автомобільних доріг та дорожньої інфраструктури за рахунок коштів місцевого бюджету</t>
  </si>
  <si>
    <t>Нове будівництво автодороги від мкр-ну Сонячний до вул. Спаської у  м.Кривий Ріг Дніпропетровської області</t>
  </si>
  <si>
    <t>"Реконструкція системи електропостачання урологічного корпусу КП "Дніпропетровська обласна клінічна лікарня ім. І.І. Мечникова" ДОР" (встановлення ДЕС) за адресою: пл. Соборна, 14, м. Дніпро"</t>
  </si>
  <si>
    <t>"Реконструкція системи електропостачання харчоблоку КП "Дніпропетровська обласна клінічна лікарня ім. І.І. Мечникова" ДОР" (встановлення ДЕС) за адресою: пл. Соборна,14, м. Дніпро"</t>
  </si>
  <si>
    <t>Поліпшення матеріально-технічних умов надання соціальних послуг пільговим категоріям населення</t>
  </si>
  <si>
    <t>Нове будівництво хірургічного корпусу (з переходом) КП "Дніпропетровська обласна дитяча лікарня" ДОР" за адресою: вул.Космічна,13, м. Дніпро (у т.ч. ПКД)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</si>
</sst>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5" x14ac:knownFonts="1">
    <font>
      <sz val="10"/>
      <color theme="1"/>
      <name val="Calibri"/>
      <family val="2"/>
      <charset val="204"/>
      <scheme val="minor"/>
    </font>
    <font>
      <sz val="10"/>
      <name val="Times New Roman"/>
      <family val="1"/>
      <charset val="204"/>
    </font>
    <font>
      <b/>
      <sz val="11"/>
      <color theme="1"/>
      <name val="Times New Roman"/>
      <family val="1"/>
      <charset val="204"/>
    </font>
    <font>
      <b/>
      <sz val="11"/>
      <name val="Times New Roman"/>
      <family val="1"/>
      <charset val="204"/>
    </font>
    <font>
      <sz val="16"/>
      <color theme="1"/>
      <name val="Calibri"/>
      <family val="2"/>
      <charset val="204"/>
      <scheme val="minor"/>
    </font>
    <font>
      <sz val="12"/>
      <color theme="1"/>
      <name val="Calibri"/>
      <family val="2"/>
      <charset val="204"/>
      <scheme val="minor"/>
    </font>
    <font>
      <sz val="10"/>
      <name val="Helv"/>
      <charset val="204"/>
    </font>
    <font>
      <sz val="10"/>
      <name val="Times New Roman"/>
      <family val="1"/>
      <charset val="204"/>
    </font>
    <font>
      <sz val="11"/>
      <color theme="1"/>
      <name val="Times New Roman"/>
      <family val="1"/>
      <charset val="204"/>
    </font>
    <font>
      <sz val="12"/>
      <color theme="1"/>
      <name val="Times New Roman"/>
      <family val="1"/>
      <charset val="204"/>
    </font>
    <font>
      <b/>
      <sz val="18"/>
      <color theme="1"/>
      <name val="Times New Roman"/>
      <family val="1"/>
      <charset val="204"/>
    </font>
    <font>
      <sz val="10"/>
      <color theme="1"/>
      <name val="Times New Roman"/>
      <family val="1"/>
      <charset val="204"/>
    </font>
    <font>
      <b/>
      <sz val="10"/>
      <color theme="1"/>
      <name val="Times New Roman"/>
      <family val="1"/>
      <charset val="204"/>
    </font>
    <font>
      <b/>
      <u/>
      <sz val="11"/>
      <color theme="1"/>
      <name val="Times New Roman"/>
      <family val="1"/>
      <charset val="204"/>
    </font>
    <font>
      <u/>
      <sz val="11"/>
      <color theme="1"/>
      <name val="Times New Roman"/>
      <family val="1"/>
      <charset val="204"/>
    </font>
    <font>
      <sz val="11"/>
      <name val="Times New Roman"/>
      <family val="1"/>
      <charset val="204"/>
    </font>
    <font>
      <sz val="14"/>
      <color theme="1"/>
      <name val="Calibri"/>
      <family val="2"/>
      <charset val="204"/>
      <scheme val="minor"/>
    </font>
    <font>
      <sz val="10"/>
      <color rgb="FF000000"/>
      <name val="Times New Roman"/>
      <family val="1"/>
      <charset val="204"/>
    </font>
    <font>
      <sz val="14"/>
      <color rgb="FF000000"/>
      <name val="Times New Roman"/>
      <family val="1"/>
      <charset val="204"/>
    </font>
    <font>
      <i/>
      <sz val="11"/>
      <name val="Times New Roman"/>
      <family val="1"/>
      <charset val="204"/>
    </font>
    <font>
      <i/>
      <sz val="11"/>
      <color theme="1"/>
      <name val="Times New Roman"/>
      <family val="1"/>
      <charset val="204"/>
    </font>
    <font>
      <sz val="11"/>
      <name val="Times New Roman"/>
      <family val="1"/>
      <charset val="204"/>
    </font>
    <font>
      <u/>
      <sz val="11"/>
      <name val="Times New Roman"/>
      <family val="1"/>
      <charset val="204"/>
    </font>
    <font>
      <b/>
      <u/>
      <sz val="11"/>
      <name val="Times New Roman"/>
      <family val="1"/>
      <charset val="204"/>
    </font>
    <font>
      <b/>
      <sz val="11"/>
      <name val="Times New Roman"/>
      <family val="1"/>
      <charset val="204"/>
    </font>
    <font>
      <u/>
      <sz val="11"/>
      <name val="Times New Roman"/>
      <family val="1"/>
      <charset val="204"/>
    </font>
    <font>
      <b/>
      <u/>
      <sz val="11"/>
      <name val="Times New Roman"/>
      <family val="1"/>
      <charset val="204"/>
    </font>
    <font>
      <i/>
      <u/>
      <sz val="11"/>
      <color theme="1"/>
      <name val="Times New Roman"/>
      <family val="1"/>
      <charset val="204"/>
    </font>
    <font>
      <b/>
      <i/>
      <u/>
      <sz val="11"/>
      <color theme="1"/>
      <name val="Times New Roman"/>
      <family val="1"/>
      <charset val="204"/>
    </font>
    <font>
      <i/>
      <sz val="11"/>
      <color indexed="8"/>
      <name val="Times New Roman"/>
      <family val="1"/>
      <charset val="204"/>
    </font>
    <font>
      <i/>
      <u/>
      <sz val="10"/>
      <color theme="1"/>
      <name val="Calibri"/>
      <family val="2"/>
      <charset val="204"/>
      <scheme val="minor"/>
    </font>
    <font>
      <b/>
      <i/>
      <u/>
      <sz val="10"/>
      <color theme="1"/>
      <name val="Calibri"/>
      <family val="2"/>
      <charset val="204"/>
      <scheme val="minor"/>
    </font>
    <font>
      <sz val="11"/>
      <color indexed="8"/>
      <name val="Times New Roman"/>
      <family val="1"/>
      <charset val="204"/>
    </font>
    <font>
      <u/>
      <sz val="10"/>
      <color theme="1"/>
      <name val="Calibri"/>
      <family val="2"/>
      <charset val="204"/>
      <scheme val="minor"/>
    </font>
    <font>
      <b/>
      <u/>
      <sz val="10"/>
      <color theme="1"/>
      <name val="Calibri"/>
      <family val="2"/>
      <charset val="204"/>
      <scheme val="minor"/>
    </font>
    <font>
      <sz val="16"/>
      <name val="Times New Roman"/>
      <family val="1"/>
      <charset val="204"/>
    </font>
    <font>
      <sz val="16"/>
      <color theme="1"/>
      <name val="Times New Roman"/>
      <family val="1"/>
      <charset val="204"/>
    </font>
    <font>
      <sz val="16"/>
      <color rgb="FFFF0000"/>
      <name val="Calibri"/>
      <family val="2"/>
      <charset val="204"/>
      <scheme val="minor"/>
    </font>
    <font>
      <i/>
      <sz val="16"/>
      <color theme="1"/>
      <name val="Calibri"/>
      <family val="2"/>
      <charset val="204"/>
      <scheme val="minor"/>
    </font>
    <font>
      <i/>
      <sz val="10"/>
      <color theme="1"/>
      <name val="Calibri"/>
      <family val="2"/>
      <charset val="204"/>
      <scheme val="minor"/>
    </font>
    <font>
      <sz val="11"/>
      <color rgb="FF000000"/>
      <name val="Times New Roman"/>
      <family val="1"/>
      <charset val="204"/>
    </font>
    <font>
      <b/>
      <sz val="10"/>
      <color theme="1"/>
      <name val="Calibri"/>
      <family val="2"/>
      <charset val="204"/>
      <scheme val="minor"/>
    </font>
    <font>
      <b/>
      <sz val="16"/>
      <color theme="1"/>
      <name val="Calibri"/>
      <family val="2"/>
      <charset val="204"/>
      <scheme val="minor"/>
    </font>
    <font>
      <b/>
      <sz val="20"/>
      <name val="Times New Roman"/>
      <family val="1"/>
      <charset val="204"/>
    </font>
    <font>
      <b/>
      <sz val="20"/>
      <color theme="1"/>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6" fillId="0" borderId="0"/>
    <xf numFmtId="0" fontId="7" fillId="0" borderId="0"/>
  </cellStyleXfs>
  <cellXfs count="126">
    <xf numFmtId="0" fontId="0" fillId="0" borderId="0" xfId="0"/>
    <xf numFmtId="0" fontId="8" fillId="0" borderId="2" xfId="0" applyFont="1" applyFill="1" applyBorder="1" applyAlignment="1">
      <alignment horizontal="left" vertical="center" wrapText="1"/>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0" xfId="0" applyFont="1" applyFill="1"/>
    <xf numFmtId="49" fontId="14" fillId="0" borderId="2"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49" fontId="9" fillId="0"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4" fontId="0" fillId="0" borderId="0" xfId="0" applyNumberFormat="1" applyFont="1" applyFill="1"/>
    <xf numFmtId="0" fontId="2" fillId="0" borderId="2" xfId="0" applyFont="1" applyFill="1" applyBorder="1" applyAlignment="1">
      <alignment horizontal="left" vertical="center" wrapText="1"/>
    </xf>
    <xf numFmtId="3" fontId="5" fillId="0" borderId="0" xfId="0" applyNumberFormat="1" applyFont="1" applyFill="1"/>
    <xf numFmtId="0" fontId="0" fillId="0" borderId="0" xfId="0" applyFont="1" applyFill="1" applyBorder="1"/>
    <xf numFmtId="4" fontId="2" fillId="0" borderId="0" xfId="0" applyNumberFormat="1" applyFont="1" applyFill="1" applyBorder="1" applyAlignment="1">
      <alignment horizontal="center" vertical="center" wrapText="1"/>
    </xf>
    <xf numFmtId="164" fontId="4" fillId="0" borderId="0" xfId="0" applyNumberFormat="1" applyFont="1" applyFill="1" applyBorder="1"/>
    <xf numFmtId="0" fontId="36" fillId="0" borderId="0" xfId="2" applyFont="1" applyFill="1" applyBorder="1" applyAlignment="1">
      <alignment wrapText="1"/>
    </xf>
    <xf numFmtId="0" fontId="9" fillId="0" borderId="0" xfId="0" applyFont="1" applyFill="1" applyAlignment="1">
      <alignment vertical="center" wrapText="1"/>
    </xf>
    <xf numFmtId="0" fontId="9" fillId="0" borderId="0" xfId="0" applyFont="1" applyFill="1" applyAlignment="1">
      <alignment horizontal="center" vertical="center"/>
    </xf>
    <xf numFmtId="3"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9" fontId="9" fillId="0" borderId="0" xfId="2" applyNumberFormat="1" applyFont="1" applyFill="1" applyAlignment="1">
      <alignment horizontal="center" vertical="center"/>
    </xf>
    <xf numFmtId="4" fontId="8"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2" xfId="0" applyFont="1" applyFill="1" applyBorder="1" applyAlignment="1">
      <alignment horizontal="left" vertical="center" wrapText="1"/>
    </xf>
    <xf numFmtId="3" fontId="15" fillId="0" borderId="2" xfId="0" applyNumberFormat="1" applyFont="1" applyFill="1" applyBorder="1" applyAlignment="1" applyProtection="1">
      <alignment horizontal="left" vertical="center" wrapText="1"/>
    </xf>
    <xf numFmtId="49" fontId="15"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4" fontId="2"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5"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pplyProtection="1">
      <alignment horizontal="left" vertical="center" wrapText="1"/>
      <protection locked="0"/>
    </xf>
    <xf numFmtId="164" fontId="15" fillId="0" borderId="2" xfId="0" applyNumberFormat="1" applyFont="1" applyFill="1" applyBorder="1" applyAlignment="1" applyProtection="1">
      <alignment horizontal="center" vertical="center" wrapText="1"/>
      <protection locked="0"/>
    </xf>
    <xf numFmtId="3" fontId="15" fillId="0" borderId="2" xfId="0" applyNumberFormat="1" applyFont="1" applyFill="1" applyBorder="1" applyAlignment="1">
      <alignment horizontal="left" vertical="center" wrapText="1"/>
    </xf>
    <xf numFmtId="4" fontId="15" fillId="0" borderId="2" xfId="0" applyNumberFormat="1" applyFont="1" applyFill="1" applyBorder="1" applyAlignment="1">
      <alignment horizontal="center" vertical="center" wrapText="1"/>
    </xf>
    <xf numFmtId="49"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3" fontId="3" fillId="0" borderId="2" xfId="0" applyNumberFormat="1" applyFont="1" applyFill="1" applyBorder="1" applyAlignment="1">
      <alignment horizontal="justify"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164" fontId="19" fillId="0" borderId="2" xfId="0" applyNumberFormat="1" applyFont="1" applyFill="1" applyBorder="1" applyAlignment="1" applyProtection="1">
      <alignment horizontal="center" vertical="center" wrapText="1"/>
      <protection locked="0"/>
    </xf>
    <xf numFmtId="9" fontId="14" fillId="0" borderId="2" xfId="0" applyNumberFormat="1" applyFont="1" applyFill="1" applyBorder="1" applyAlignment="1">
      <alignment horizontal="left" vertical="center" wrapText="1"/>
    </xf>
    <xf numFmtId="4" fontId="18" fillId="0" borderId="2" xfId="0" applyNumberFormat="1" applyFont="1" applyFill="1" applyBorder="1" applyAlignment="1">
      <alignment horizontal="center" vertical="center" wrapText="1"/>
    </xf>
    <xf numFmtId="3" fontId="40"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39" fillId="0" borderId="2" xfId="0" applyFont="1" applyFill="1" applyBorder="1"/>
    <xf numFmtId="3" fontId="19" fillId="0" borderId="2" xfId="0" applyNumberFormat="1" applyFont="1" applyFill="1" applyBorder="1" applyAlignment="1">
      <alignment horizontal="left" vertical="center" wrapText="1"/>
    </xf>
    <xf numFmtId="164" fontId="20" fillId="0" borderId="2" xfId="0" applyNumberFormat="1" applyFont="1" applyFill="1" applyBorder="1" applyAlignment="1">
      <alignment horizontal="center" vertical="center" wrapText="1"/>
    </xf>
    <xf numFmtId="0" fontId="19" fillId="0" borderId="2" xfId="0" applyFont="1" applyFill="1" applyBorder="1" applyAlignment="1">
      <alignment horizontal="left" vertical="center" wrapText="1"/>
    </xf>
    <xf numFmtId="164" fontId="21" fillId="0" borderId="2" xfId="0" applyNumberFormat="1" applyFont="1" applyFill="1" applyBorder="1" applyAlignment="1" applyProtection="1">
      <alignment horizontal="center" vertical="center" wrapText="1"/>
      <protection locked="0"/>
    </xf>
    <xf numFmtId="49" fontId="27" fillId="0" borderId="2" xfId="0" applyNumberFormat="1" applyFont="1" applyFill="1" applyBorder="1" applyAlignment="1">
      <alignment horizontal="center" vertical="center" wrapText="1"/>
    </xf>
    <xf numFmtId="49" fontId="28" fillId="0" borderId="2" xfId="0" applyNumberFormat="1" applyFont="1" applyFill="1" applyBorder="1" applyAlignment="1">
      <alignment horizontal="center" vertical="center" wrapText="1"/>
    </xf>
    <xf numFmtId="9" fontId="27" fillId="0" borderId="2" xfId="0" applyNumberFormat="1" applyFont="1" applyFill="1" applyBorder="1" applyAlignment="1">
      <alignment horizontal="center" vertical="center" wrapText="1"/>
    </xf>
    <xf numFmtId="164" fontId="15" fillId="0" borderId="2" xfId="0" applyNumberFormat="1" applyFont="1" applyFill="1" applyBorder="1" applyAlignment="1" applyProtection="1">
      <alignment horizontal="center" vertical="center" wrapText="1"/>
    </xf>
    <xf numFmtId="165" fontId="15" fillId="0" borderId="2" xfId="0" applyNumberFormat="1" applyFont="1" applyFill="1" applyBorder="1" applyAlignment="1">
      <alignment horizontal="center" vertical="center" wrapText="1"/>
    </xf>
    <xf numFmtId="3" fontId="32" fillId="0" borderId="2" xfId="0" applyNumberFormat="1" applyFont="1" applyFill="1" applyBorder="1" applyAlignment="1">
      <alignment horizontal="center" vertical="center" wrapText="1"/>
    </xf>
    <xf numFmtId="3" fontId="3" fillId="0" borderId="2" xfId="0" applyNumberFormat="1" applyFont="1" applyFill="1" applyBorder="1" applyAlignment="1" applyProtection="1">
      <alignment horizontal="justify" vertical="center" wrapText="1"/>
    </xf>
    <xf numFmtId="0" fontId="39" fillId="0" borderId="0" xfId="0" applyFont="1" applyFill="1"/>
    <xf numFmtId="164" fontId="4" fillId="0" borderId="0" xfId="0" applyNumberFormat="1" applyFont="1" applyFill="1"/>
    <xf numFmtId="3" fontId="15" fillId="0" borderId="2" xfId="0" applyNumberFormat="1" applyFont="1" applyFill="1" applyBorder="1" applyAlignment="1">
      <alignment horizontal="justify" vertical="center" wrapText="1"/>
    </xf>
    <xf numFmtId="0" fontId="27" fillId="0" borderId="2" xfId="0" applyFont="1" applyFill="1" applyBorder="1" applyAlignment="1">
      <alignment horizontal="left" vertical="center" wrapText="1"/>
    </xf>
    <xf numFmtId="4" fontId="20" fillId="0" borderId="2" xfId="0" applyNumberFormat="1" applyFont="1" applyFill="1" applyBorder="1" applyAlignment="1">
      <alignment horizontal="center" vertical="center" wrapText="1"/>
    </xf>
    <xf numFmtId="164" fontId="38" fillId="0" borderId="0" xfId="0" applyNumberFormat="1" applyFont="1" applyFill="1"/>
    <xf numFmtId="9" fontId="14"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left" vertical="center" wrapText="1"/>
    </xf>
    <xf numFmtId="3" fontId="21" fillId="0" borderId="2" xfId="0" applyNumberFormat="1" applyFont="1" applyFill="1" applyBorder="1" applyAlignment="1">
      <alignment horizontal="left" vertical="center" wrapText="1"/>
    </xf>
    <xf numFmtId="3" fontId="24" fillId="0" borderId="2" xfId="0" applyNumberFormat="1" applyFont="1" applyFill="1" applyBorder="1" applyAlignment="1">
      <alignment horizontal="justify" vertical="center" wrapText="1"/>
    </xf>
    <xf numFmtId="165"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164" fontId="21" fillId="0" borderId="2" xfId="0" applyNumberFormat="1" applyFont="1" applyFill="1" applyBorder="1" applyAlignment="1" applyProtection="1">
      <alignment horizontal="center" vertical="center" wrapText="1"/>
    </xf>
    <xf numFmtId="49" fontId="25" fillId="0" borderId="2"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5" fillId="0" borderId="2" xfId="0" applyFont="1" applyFill="1" applyBorder="1" applyAlignment="1">
      <alignment horizontal="left" vertical="center" wrapText="1"/>
    </xf>
    <xf numFmtId="165" fontId="15" fillId="0" borderId="3" xfId="0" applyNumberFormat="1" applyFont="1" applyFill="1" applyBorder="1" applyAlignment="1">
      <alignment horizontal="center" vertical="center" wrapText="1"/>
    </xf>
    <xf numFmtId="49" fontId="25" fillId="0" borderId="2" xfId="0" applyNumberFormat="1" applyFont="1" applyFill="1" applyBorder="1" applyAlignment="1" applyProtection="1">
      <alignment horizontal="center" vertical="center" wrapText="1"/>
    </xf>
    <xf numFmtId="49" fontId="26" fillId="0" borderId="2" xfId="0" applyNumberFormat="1" applyFont="1" applyFill="1" applyBorder="1" applyAlignment="1" applyProtection="1">
      <alignment horizontal="center" vertical="center" wrapText="1"/>
    </xf>
    <xf numFmtId="0" fontId="25" fillId="0" borderId="2" xfId="0" applyFont="1" applyFill="1" applyBorder="1" applyAlignment="1" applyProtection="1">
      <alignment horizontal="left" vertical="center" wrapText="1"/>
    </xf>
    <xf numFmtId="3" fontId="2" fillId="0" borderId="2" xfId="0" applyNumberFormat="1" applyFont="1" applyFill="1" applyBorder="1" applyAlignment="1" applyProtection="1">
      <alignment horizontal="justify" vertical="center" wrapText="1"/>
    </xf>
    <xf numFmtId="3" fontId="3" fillId="0" borderId="2" xfId="0" applyNumberFormat="1" applyFont="1" applyFill="1" applyBorder="1" applyAlignment="1" applyProtection="1">
      <alignment horizontal="justify" vertical="center" wrapText="1"/>
      <protection locked="0"/>
    </xf>
    <xf numFmtId="0" fontId="15" fillId="0" borderId="2" xfId="0"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3" fontId="2" fillId="0" borderId="2" xfId="0" applyNumberFormat="1" applyFont="1" applyFill="1" applyBorder="1" applyAlignment="1">
      <alignment horizontal="justify" vertical="center" wrapText="1"/>
    </xf>
    <xf numFmtId="3" fontId="20" fillId="0" borderId="2" xfId="0" applyNumberFormat="1" applyFont="1" applyFill="1" applyBorder="1" applyAlignment="1">
      <alignment horizontal="left" vertical="center" wrapText="1"/>
    </xf>
    <xf numFmtId="0" fontId="0" fillId="0" borderId="2" xfId="0" applyFont="1" applyFill="1" applyBorder="1"/>
    <xf numFmtId="0" fontId="19" fillId="0" borderId="2" xfId="0"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4" fontId="19"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lignment horizontal="center" vertical="center" wrapText="1"/>
    </xf>
    <xf numFmtId="3" fontId="29" fillId="0" borderId="2" xfId="0" applyNumberFormat="1" applyFont="1" applyFill="1" applyBorder="1" applyAlignment="1">
      <alignment horizontal="center" vertical="center" wrapText="1"/>
    </xf>
    <xf numFmtId="49" fontId="30" fillId="0" borderId="2"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0" fontId="30" fillId="0" borderId="2" xfId="0" applyFont="1" applyFill="1" applyBorder="1" applyAlignment="1">
      <alignment horizontal="left" vertical="center" wrapText="1"/>
    </xf>
    <xf numFmtId="0" fontId="23" fillId="0" borderId="2" xfId="0" applyFont="1" applyFill="1" applyBorder="1" applyAlignment="1">
      <alignment horizontal="left" vertical="center" wrapText="1"/>
    </xf>
    <xf numFmtId="164" fontId="37" fillId="0" borderId="0" xfId="0" applyNumberFormat="1" applyFont="1" applyFill="1"/>
    <xf numFmtId="4" fontId="3"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49" fontId="33" fillId="0" borderId="2" xfId="0" applyNumberFormat="1" applyFont="1" applyFill="1" applyBorder="1" applyAlignment="1">
      <alignment horizontal="center" vertical="center" wrapText="1"/>
    </xf>
    <xf numFmtId="49" fontId="34" fillId="0" borderId="2" xfId="0" applyNumberFormat="1" applyFont="1" applyFill="1" applyBorder="1" applyAlignment="1">
      <alignment horizontal="center" vertical="center" wrapText="1"/>
    </xf>
    <xf numFmtId="0" fontId="33" fillId="0" borderId="2" xfId="0" applyFont="1" applyFill="1" applyBorder="1" applyAlignment="1">
      <alignment horizontal="left" vertical="center" wrapText="1"/>
    </xf>
    <xf numFmtId="3" fontId="19"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lignment horizontal="center" vertical="center" wrapText="1"/>
    </xf>
    <xf numFmtId="0" fontId="39" fillId="0" borderId="0" xfId="0" applyFont="1" applyFill="1" applyBorder="1"/>
    <xf numFmtId="4" fontId="16" fillId="0" borderId="0" xfId="0" applyNumberFormat="1" applyFont="1" applyFill="1"/>
    <xf numFmtId="4" fontId="0" fillId="0" borderId="0" xfId="0" applyNumberFormat="1" applyFont="1" applyFill="1" applyBorder="1"/>
    <xf numFmtId="164" fontId="42" fillId="0" borderId="0" xfId="0" applyNumberFormat="1" applyFont="1" applyFill="1"/>
    <xf numFmtId="0" fontId="41" fillId="0" borderId="0" xfId="0" applyFont="1" applyFill="1" applyBorder="1"/>
    <xf numFmtId="0" fontId="41" fillId="0" borderId="0" xfId="0" applyFont="1" applyFill="1"/>
    <xf numFmtId="0" fontId="35" fillId="0" borderId="0" xfId="0" applyFont="1" applyFill="1" applyAlignment="1">
      <alignment horizontal="left" wrapText="1"/>
    </xf>
    <xf numFmtId="4" fontId="35" fillId="0" borderId="0" xfId="0" applyNumberFormat="1" applyFont="1" applyFill="1" applyAlignment="1">
      <alignment horizontal="center"/>
    </xf>
    <xf numFmtId="0" fontId="35" fillId="0" borderId="0" xfId="0" applyFont="1" applyFill="1" applyAlignment="1">
      <alignment horizontal="center"/>
    </xf>
    <xf numFmtId="0" fontId="9" fillId="0" borderId="0" xfId="0" applyFont="1" applyFill="1" applyAlignment="1">
      <alignment horizontal="left" vertical="center" wrapText="1"/>
    </xf>
    <xf numFmtId="0" fontId="10" fillId="0" borderId="0" xfId="0" applyFont="1" applyFill="1" applyAlignment="1">
      <alignment horizontal="center" vertical="center"/>
    </xf>
    <xf numFmtId="0" fontId="43" fillId="0" borderId="0" xfId="0" applyFont="1" applyFill="1" applyAlignment="1">
      <alignment horizontal="left" wrapText="1"/>
    </xf>
    <xf numFmtId="0" fontId="44" fillId="0" borderId="0" xfId="2" applyFont="1" applyFill="1" applyBorder="1" applyAlignment="1">
      <alignment wrapText="1"/>
    </xf>
    <xf numFmtId="49" fontId="44" fillId="0" borderId="0" xfId="2" applyNumberFormat="1" applyFont="1" applyFill="1" applyAlignment="1">
      <alignment horizontal="center" vertical="center"/>
    </xf>
    <xf numFmtId="0" fontId="43" fillId="0" borderId="0" xfId="0" applyFont="1" applyFill="1" applyAlignment="1">
      <alignment horizontal="center"/>
    </xf>
  </cellXfs>
  <cellStyles count="4">
    <cellStyle name="Звичайний 22" xfId="1"/>
    <cellStyle name="Обычный" xfId="0" builtinId="0"/>
    <cellStyle name="Обычный 2" xfId="3"/>
    <cellStyle name="Обычный_Додаток 6 джерела.." xfId="2"/>
  </cellStyles>
  <dxfs count="0"/>
  <tableStyles count="0" defaultTableStyle="TableStyleMedium2" defaultPivotStyle="PivotStyleLight16"/>
  <colors>
    <mruColors>
      <color rgb="FF00FF00"/>
      <color rgb="FFCC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6"/>
  <sheetViews>
    <sheetView showZeros="0" tabSelected="1" view="pageBreakPreview" zoomScale="70" zoomScaleNormal="100" zoomScaleSheetLayoutView="70" workbookViewId="0">
      <pane ySplit="9" topLeftCell="A289" activePane="bottomLeft" state="frozen"/>
      <selection pane="bottomLeft" activeCell="M297" sqref="M297"/>
    </sheetView>
  </sheetViews>
  <sheetFormatPr defaultColWidth="9.140625" defaultRowHeight="21" x14ac:dyDescent="0.35"/>
  <cols>
    <col min="1" max="1" width="14.28515625" style="6" customWidth="1"/>
    <col min="2" max="2" width="15.140625" style="6" customWidth="1"/>
    <col min="3" max="3" width="16" style="6" customWidth="1"/>
    <col min="4" max="4" width="56.28515625" style="6" customWidth="1"/>
    <col min="5" max="5" width="73.7109375" style="6" customWidth="1"/>
    <col min="6" max="6" width="13.42578125" style="6" customWidth="1"/>
    <col min="7" max="7" width="19.28515625" style="6" customWidth="1"/>
    <col min="8" max="8" width="16" style="6" customWidth="1"/>
    <col min="9" max="9" width="18.140625" style="6" customWidth="1"/>
    <col min="10" max="10" width="13" style="6" customWidth="1"/>
    <col min="11" max="11" width="22.140625" style="65" customWidth="1"/>
    <col min="12" max="12" width="17.7109375" style="6" customWidth="1"/>
    <col min="13" max="13" width="29.140625" style="6" customWidth="1"/>
    <col min="14" max="16384" width="9.140625" style="6"/>
  </cols>
  <sheetData>
    <row r="1" spans="1:13" ht="94.5" customHeight="1" x14ac:dyDescent="0.2">
      <c r="A1" s="20"/>
      <c r="B1" s="20"/>
      <c r="H1" s="120" t="s">
        <v>335</v>
      </c>
      <c r="I1" s="120"/>
      <c r="J1" s="120"/>
      <c r="K1" s="120"/>
      <c r="L1" s="120"/>
      <c r="M1" s="120"/>
    </row>
    <row r="2" spans="1:13" x14ac:dyDescent="0.35">
      <c r="A2" s="21"/>
    </row>
    <row r="3" spans="1:13" ht="22.5" x14ac:dyDescent="0.35">
      <c r="A3" s="121" t="s">
        <v>0</v>
      </c>
      <c r="B3" s="121"/>
      <c r="C3" s="121"/>
      <c r="D3" s="121"/>
      <c r="E3" s="121"/>
      <c r="F3" s="121"/>
      <c r="G3" s="121"/>
      <c r="H3" s="121"/>
      <c r="I3" s="121"/>
      <c r="J3" s="121"/>
    </row>
    <row r="4" spans="1:13" ht="22.5" x14ac:dyDescent="0.35">
      <c r="A4" s="121" t="s">
        <v>10</v>
      </c>
      <c r="B4" s="121"/>
      <c r="C4" s="121"/>
      <c r="D4" s="121"/>
      <c r="E4" s="121"/>
      <c r="F4" s="121"/>
      <c r="G4" s="121"/>
      <c r="H4" s="121"/>
      <c r="I4" s="121"/>
      <c r="J4" s="121"/>
    </row>
    <row r="5" spans="1:13" ht="22.5" x14ac:dyDescent="0.35">
      <c r="A5" s="121" t="s">
        <v>37</v>
      </c>
      <c r="B5" s="121"/>
      <c r="C5" s="121"/>
      <c r="D5" s="121"/>
      <c r="E5" s="121"/>
      <c r="F5" s="121"/>
      <c r="G5" s="121"/>
      <c r="H5" s="121"/>
      <c r="I5" s="121"/>
      <c r="J5" s="121"/>
    </row>
    <row r="6" spans="1:13" x14ac:dyDescent="0.35">
      <c r="A6" s="9" t="s">
        <v>71</v>
      </c>
    </row>
    <row r="7" spans="1:13" x14ac:dyDescent="0.35">
      <c r="A7" s="10" t="s">
        <v>11</v>
      </c>
    </row>
    <row r="8" spans="1:13" ht="89.25" x14ac:dyDescent="0.35">
      <c r="A8" s="11" t="s">
        <v>1</v>
      </c>
      <c r="B8" s="11" t="s">
        <v>2</v>
      </c>
      <c r="C8" s="11" t="s">
        <v>3</v>
      </c>
      <c r="D8" s="11" t="s">
        <v>4</v>
      </c>
      <c r="E8" s="11" t="s">
        <v>5</v>
      </c>
      <c r="F8" s="11" t="s">
        <v>6</v>
      </c>
      <c r="G8" s="11" t="s">
        <v>7</v>
      </c>
      <c r="H8" s="11" t="s">
        <v>8</v>
      </c>
      <c r="I8" s="11" t="s">
        <v>57</v>
      </c>
      <c r="J8" s="11" t="s">
        <v>58</v>
      </c>
    </row>
    <row r="9" spans="1:13" x14ac:dyDescent="0.35">
      <c r="A9" s="12">
        <v>1</v>
      </c>
      <c r="B9" s="12">
        <v>2</v>
      </c>
      <c r="C9" s="12">
        <v>3</v>
      </c>
      <c r="D9" s="12">
        <v>4</v>
      </c>
      <c r="E9" s="12">
        <v>5</v>
      </c>
      <c r="F9" s="12">
        <v>6</v>
      </c>
      <c r="G9" s="12">
        <v>7</v>
      </c>
      <c r="H9" s="12">
        <v>8</v>
      </c>
      <c r="I9" s="12">
        <v>9</v>
      </c>
      <c r="J9" s="12">
        <v>10</v>
      </c>
    </row>
    <row r="10" spans="1:13" ht="43.5" customHeight="1" x14ac:dyDescent="0.35">
      <c r="A10" s="2" t="s">
        <v>19</v>
      </c>
      <c r="B10" s="2"/>
      <c r="C10" s="2"/>
      <c r="D10" s="3" t="s">
        <v>20</v>
      </c>
      <c r="E10" s="4"/>
      <c r="F10" s="5"/>
      <c r="G10" s="34"/>
      <c r="H10" s="34"/>
      <c r="I10" s="34">
        <f>I11</f>
        <v>80416370</v>
      </c>
      <c r="J10" s="5"/>
    </row>
    <row r="11" spans="1:13" ht="40.5" customHeight="1" x14ac:dyDescent="0.35">
      <c r="A11" s="7" t="s">
        <v>21</v>
      </c>
      <c r="B11" s="2"/>
      <c r="C11" s="7"/>
      <c r="D11" s="8" t="s">
        <v>20</v>
      </c>
      <c r="E11" s="4"/>
      <c r="F11" s="4"/>
      <c r="G11" s="26"/>
      <c r="H11" s="26"/>
      <c r="I11" s="26">
        <f>I16+I24+I22+I14+I12+I18+I20</f>
        <v>80416370</v>
      </c>
      <c r="J11" s="4"/>
      <c r="L11" s="13"/>
    </row>
    <row r="12" spans="1:13" ht="60" x14ac:dyDescent="0.35">
      <c r="A12" s="35" t="s">
        <v>360</v>
      </c>
      <c r="B12" s="35" t="s">
        <v>361</v>
      </c>
      <c r="C12" s="35" t="s">
        <v>355</v>
      </c>
      <c r="D12" s="1" t="s">
        <v>362</v>
      </c>
      <c r="E12" s="4"/>
      <c r="F12" s="4"/>
      <c r="G12" s="22"/>
      <c r="H12" s="22"/>
      <c r="I12" s="26">
        <f>I13</f>
        <v>200000</v>
      </c>
      <c r="J12" s="4"/>
      <c r="L12" s="13"/>
    </row>
    <row r="13" spans="1:13" ht="40.5" customHeight="1" x14ac:dyDescent="0.35">
      <c r="A13" s="7"/>
      <c r="B13" s="2"/>
      <c r="C13" s="7"/>
      <c r="D13" s="8"/>
      <c r="E13" s="1" t="s">
        <v>23</v>
      </c>
      <c r="F13" s="4">
        <v>2023</v>
      </c>
      <c r="G13" s="22">
        <v>200000</v>
      </c>
      <c r="H13" s="22"/>
      <c r="I13" s="26">
        <v>200000</v>
      </c>
      <c r="J13" s="23">
        <v>100</v>
      </c>
      <c r="L13" s="13"/>
    </row>
    <row r="14" spans="1:13" ht="46.5" customHeight="1" x14ac:dyDescent="0.35">
      <c r="A14" s="35" t="s">
        <v>353</v>
      </c>
      <c r="B14" s="35" t="s">
        <v>354</v>
      </c>
      <c r="C14" s="35" t="s">
        <v>355</v>
      </c>
      <c r="D14" s="1" t="s">
        <v>356</v>
      </c>
      <c r="E14" s="4"/>
      <c r="F14" s="4"/>
      <c r="G14" s="22"/>
      <c r="H14" s="22"/>
      <c r="I14" s="26">
        <f>I15</f>
        <v>54052</v>
      </c>
      <c r="J14" s="4"/>
      <c r="L14" s="13"/>
    </row>
    <row r="15" spans="1:13" ht="40.5" customHeight="1" x14ac:dyDescent="0.35">
      <c r="A15" s="7"/>
      <c r="B15" s="2"/>
      <c r="C15" s="7"/>
      <c r="D15" s="8"/>
      <c r="E15" s="1" t="s">
        <v>23</v>
      </c>
      <c r="F15" s="4">
        <v>2023</v>
      </c>
      <c r="G15" s="22">
        <v>29052</v>
      </c>
      <c r="H15" s="22"/>
      <c r="I15" s="26">
        <f>29052+25000</f>
        <v>54052</v>
      </c>
      <c r="J15" s="23">
        <v>100</v>
      </c>
      <c r="L15" s="13"/>
    </row>
    <row r="16" spans="1:13" ht="30.75" customHeight="1" x14ac:dyDescent="0.35">
      <c r="A16" s="35" t="s">
        <v>265</v>
      </c>
      <c r="B16" s="35" t="s">
        <v>266</v>
      </c>
      <c r="C16" s="35" t="s">
        <v>22</v>
      </c>
      <c r="D16" s="1" t="s">
        <v>267</v>
      </c>
      <c r="E16" s="4"/>
      <c r="F16" s="4"/>
      <c r="G16" s="22"/>
      <c r="H16" s="22"/>
      <c r="I16" s="26">
        <f>I17</f>
        <v>2946621</v>
      </c>
      <c r="J16" s="4"/>
    </row>
    <row r="17" spans="1:12" ht="43.5" customHeight="1" x14ac:dyDescent="0.35">
      <c r="A17" s="7"/>
      <c r="B17" s="2"/>
      <c r="C17" s="7"/>
      <c r="D17" s="8"/>
      <c r="E17" s="1" t="s">
        <v>23</v>
      </c>
      <c r="F17" s="4">
        <v>2023</v>
      </c>
      <c r="G17" s="22">
        <f>10000000+11000000-8339635-9100844-98900-514000</f>
        <v>2946621</v>
      </c>
      <c r="H17" s="22"/>
      <c r="I17" s="26">
        <f>10000000+11000000-8339635-9100844-98900-514000</f>
        <v>2946621</v>
      </c>
      <c r="J17" s="23">
        <v>100</v>
      </c>
    </row>
    <row r="18" spans="1:12" ht="45" x14ac:dyDescent="0.35">
      <c r="A18" s="35" t="s">
        <v>385</v>
      </c>
      <c r="B18" s="35" t="s">
        <v>386</v>
      </c>
      <c r="C18" s="35" t="s">
        <v>22</v>
      </c>
      <c r="D18" s="1" t="s">
        <v>387</v>
      </c>
      <c r="E18" s="4"/>
      <c r="F18" s="4"/>
      <c r="G18" s="22"/>
      <c r="H18" s="22"/>
      <c r="I18" s="26">
        <f>I19</f>
        <v>153756</v>
      </c>
      <c r="J18" s="4"/>
    </row>
    <row r="19" spans="1:12" ht="81" customHeight="1" x14ac:dyDescent="0.35">
      <c r="A19" s="7"/>
      <c r="B19" s="2"/>
      <c r="C19" s="7"/>
      <c r="D19" s="8"/>
      <c r="E19" s="1" t="s">
        <v>384</v>
      </c>
      <c r="F19" s="4">
        <v>2023</v>
      </c>
      <c r="G19" s="22">
        <f>114426+39330</f>
        <v>153756</v>
      </c>
      <c r="H19" s="22"/>
      <c r="I19" s="26">
        <f>114426+39330</f>
        <v>153756</v>
      </c>
      <c r="J19" s="23">
        <v>100</v>
      </c>
    </row>
    <row r="20" spans="1:12" ht="45" x14ac:dyDescent="0.35">
      <c r="A20" s="35" t="s">
        <v>388</v>
      </c>
      <c r="B20" s="35" t="s">
        <v>389</v>
      </c>
      <c r="C20" s="35" t="s">
        <v>22</v>
      </c>
      <c r="D20" s="1" t="s">
        <v>390</v>
      </c>
      <c r="E20" s="4"/>
      <c r="F20" s="4"/>
      <c r="G20" s="22"/>
      <c r="H20" s="22"/>
      <c r="I20" s="26">
        <f>I21</f>
        <v>358766</v>
      </c>
      <c r="J20" s="4"/>
    </row>
    <row r="21" spans="1:12" ht="75" x14ac:dyDescent="0.35">
      <c r="A21" s="7"/>
      <c r="B21" s="2"/>
      <c r="C21" s="7"/>
      <c r="D21" s="8"/>
      <c r="E21" s="1" t="s">
        <v>384</v>
      </c>
      <c r="F21" s="4">
        <v>2023</v>
      </c>
      <c r="G21" s="22">
        <f>266994+91772</f>
        <v>358766</v>
      </c>
      <c r="H21" s="22"/>
      <c r="I21" s="26">
        <f>266994+91772</f>
        <v>358766</v>
      </c>
      <c r="J21" s="23">
        <v>100</v>
      </c>
    </row>
    <row r="22" spans="1:12" ht="51" customHeight="1" x14ac:dyDescent="0.35">
      <c r="A22" s="35" t="s">
        <v>299</v>
      </c>
      <c r="B22" s="35" t="s">
        <v>300</v>
      </c>
      <c r="C22" s="35" t="s">
        <v>22</v>
      </c>
      <c r="D22" s="1" t="s">
        <v>301</v>
      </c>
      <c r="E22" s="4"/>
      <c r="F22" s="4"/>
      <c r="G22" s="22"/>
      <c r="H22" s="22"/>
      <c r="I22" s="26">
        <f>I23</f>
        <v>12763175</v>
      </c>
      <c r="J22" s="4"/>
    </row>
    <row r="23" spans="1:12" ht="33.75" customHeight="1" x14ac:dyDescent="0.35">
      <c r="A23" s="7"/>
      <c r="B23" s="2"/>
      <c r="C23" s="7"/>
      <c r="D23" s="8"/>
      <c r="E23" s="1" t="s">
        <v>302</v>
      </c>
      <c r="F23" s="4">
        <v>2023</v>
      </c>
      <c r="G23" s="22">
        <v>12763175</v>
      </c>
      <c r="H23" s="22"/>
      <c r="I23" s="26">
        <v>12763175</v>
      </c>
      <c r="J23" s="23">
        <v>100</v>
      </c>
    </row>
    <row r="24" spans="1:12" ht="57" customHeight="1" x14ac:dyDescent="0.35">
      <c r="A24" s="35" t="s">
        <v>277</v>
      </c>
      <c r="B24" s="35" t="s">
        <v>278</v>
      </c>
      <c r="C24" s="35" t="s">
        <v>22</v>
      </c>
      <c r="D24" s="1" t="s">
        <v>279</v>
      </c>
      <c r="E24" s="4"/>
      <c r="F24" s="4"/>
      <c r="G24" s="22"/>
      <c r="H24" s="22"/>
      <c r="I24" s="26">
        <f>I25</f>
        <v>63940000</v>
      </c>
      <c r="J24" s="4"/>
    </row>
    <row r="25" spans="1:12" ht="43.5" customHeight="1" x14ac:dyDescent="0.35">
      <c r="A25" s="7"/>
      <c r="B25" s="2"/>
      <c r="C25" s="7"/>
      <c r="D25" s="8"/>
      <c r="E25" s="1" t="s">
        <v>268</v>
      </c>
      <c r="F25" s="4">
        <v>2023</v>
      </c>
      <c r="G25" s="22">
        <f>63940000</f>
        <v>63940000</v>
      </c>
      <c r="H25" s="22"/>
      <c r="I25" s="26">
        <f>63940000</f>
        <v>63940000</v>
      </c>
      <c r="J25" s="23">
        <v>100</v>
      </c>
    </row>
    <row r="26" spans="1:12" ht="32.25" customHeight="1" x14ac:dyDescent="0.35">
      <c r="A26" s="2" t="s">
        <v>15</v>
      </c>
      <c r="B26" s="2"/>
      <c r="C26" s="2"/>
      <c r="D26" s="3" t="s">
        <v>16</v>
      </c>
      <c r="E26" s="4"/>
      <c r="F26" s="5"/>
      <c r="G26" s="24"/>
      <c r="H26" s="34"/>
      <c r="I26" s="34">
        <f>I27</f>
        <v>365265547.00999999</v>
      </c>
      <c r="J26" s="5"/>
      <c r="L26" s="13"/>
    </row>
    <row r="27" spans="1:12" ht="43.5" customHeight="1" x14ac:dyDescent="0.35">
      <c r="A27" s="7" t="s">
        <v>17</v>
      </c>
      <c r="B27" s="2"/>
      <c r="C27" s="7"/>
      <c r="D27" s="8" t="s">
        <v>18</v>
      </c>
      <c r="E27" s="4"/>
      <c r="F27" s="4"/>
      <c r="G27" s="22"/>
      <c r="H27" s="22"/>
      <c r="I27" s="26">
        <f>I34+I36+I32+I30+I28</f>
        <v>365265547.00999999</v>
      </c>
      <c r="J27" s="4"/>
    </row>
    <row r="28" spans="1:12" ht="43.5" customHeight="1" x14ac:dyDescent="0.35">
      <c r="A28" s="35" t="s">
        <v>269</v>
      </c>
      <c r="B28" s="35" t="s">
        <v>270</v>
      </c>
      <c r="C28" s="35" t="s">
        <v>257</v>
      </c>
      <c r="D28" s="1" t="s">
        <v>271</v>
      </c>
      <c r="E28" s="1"/>
      <c r="F28" s="4"/>
      <c r="G28" s="22"/>
      <c r="H28" s="22"/>
      <c r="I28" s="26">
        <f>I29</f>
        <v>22568960.010000002</v>
      </c>
      <c r="J28" s="22"/>
    </row>
    <row r="29" spans="1:12" ht="43.5" customHeight="1" x14ac:dyDescent="0.35">
      <c r="A29" s="35"/>
      <c r="B29" s="35"/>
      <c r="C29" s="35"/>
      <c r="D29" s="1"/>
      <c r="E29" s="1" t="s">
        <v>36</v>
      </c>
      <c r="F29" s="4">
        <v>2023</v>
      </c>
      <c r="G29" s="26">
        <f>1519000+150000+380000+150000+21875000-1375299-650277+525000-4463.99</f>
        <v>22568960.010000002</v>
      </c>
      <c r="H29" s="22"/>
      <c r="I29" s="26">
        <f>1519000+150000+380000+150000+21875000-1375299-650277+525000-4463.99</f>
        <v>22568960.010000002</v>
      </c>
      <c r="J29" s="23">
        <v>100</v>
      </c>
    </row>
    <row r="30" spans="1:12" ht="43.5" customHeight="1" x14ac:dyDescent="0.35">
      <c r="A30" s="35" t="s">
        <v>255</v>
      </c>
      <c r="B30" s="35" t="s">
        <v>256</v>
      </c>
      <c r="C30" s="35" t="s">
        <v>257</v>
      </c>
      <c r="D30" s="1" t="s">
        <v>258</v>
      </c>
      <c r="E30" s="1"/>
      <c r="F30" s="4"/>
      <c r="G30" s="22"/>
      <c r="H30" s="22"/>
      <c r="I30" s="26">
        <f>I31</f>
        <v>143414484</v>
      </c>
      <c r="J30" s="22"/>
    </row>
    <row r="31" spans="1:12" ht="43.5" customHeight="1" x14ac:dyDescent="0.35">
      <c r="A31" s="35"/>
      <c r="B31" s="35"/>
      <c r="C31" s="35"/>
      <c r="D31" s="1"/>
      <c r="E31" s="1" t="s">
        <v>36</v>
      </c>
      <c r="F31" s="4">
        <v>2023</v>
      </c>
      <c r="G31" s="22">
        <f>75000+62000000+45111+45000000+20000000+16294373</f>
        <v>143414484</v>
      </c>
      <c r="H31" s="22"/>
      <c r="I31" s="40">
        <f>75000+62000000+45111+45000000+20000000+16294373</f>
        <v>143414484</v>
      </c>
      <c r="J31" s="23">
        <v>100</v>
      </c>
    </row>
    <row r="32" spans="1:12" x14ac:dyDescent="0.35">
      <c r="A32" s="35" t="s">
        <v>246</v>
      </c>
      <c r="B32" s="35" t="s">
        <v>247</v>
      </c>
      <c r="C32" s="35" t="s">
        <v>248</v>
      </c>
      <c r="D32" s="1" t="s">
        <v>249</v>
      </c>
      <c r="E32" s="1"/>
      <c r="F32" s="4"/>
      <c r="G32" s="22"/>
      <c r="H32" s="22"/>
      <c r="I32" s="26">
        <f>I33</f>
        <v>69470</v>
      </c>
      <c r="J32" s="22"/>
    </row>
    <row r="33" spans="1:12" ht="39" customHeight="1" x14ac:dyDescent="0.35">
      <c r="A33" s="35"/>
      <c r="B33" s="35"/>
      <c r="C33" s="35"/>
      <c r="D33" s="1"/>
      <c r="E33" s="1" t="s">
        <v>36</v>
      </c>
      <c r="F33" s="4">
        <v>2023</v>
      </c>
      <c r="G33" s="22">
        <v>69470</v>
      </c>
      <c r="H33" s="22"/>
      <c r="I33" s="26">
        <v>69470</v>
      </c>
      <c r="J33" s="23">
        <v>100</v>
      </c>
    </row>
    <row r="34" spans="1:12" x14ac:dyDescent="0.35">
      <c r="A34" s="35" t="s">
        <v>32</v>
      </c>
      <c r="B34" s="35" t="s">
        <v>33</v>
      </c>
      <c r="C34" s="35" t="s">
        <v>34</v>
      </c>
      <c r="D34" s="1" t="s">
        <v>35</v>
      </c>
      <c r="E34" s="1"/>
      <c r="F34" s="4"/>
      <c r="G34" s="22"/>
      <c r="H34" s="22"/>
      <c r="I34" s="26">
        <f>I35</f>
        <v>180650576</v>
      </c>
      <c r="J34" s="22"/>
    </row>
    <row r="35" spans="1:12" ht="39" customHeight="1" x14ac:dyDescent="0.35">
      <c r="A35" s="35"/>
      <c r="B35" s="35"/>
      <c r="C35" s="35"/>
      <c r="D35" s="1"/>
      <c r="E35" s="1" t="s">
        <v>36</v>
      </c>
      <c r="F35" s="4">
        <v>2023</v>
      </c>
      <c r="G35" s="22">
        <f>110000000+100000000-29000000-21875000+60000000-20000000-25500000+5000000+46375299-44349723</f>
        <v>180650576</v>
      </c>
      <c r="H35" s="22"/>
      <c r="I35" s="26">
        <f>110000000+100000000-29000000-21875000+60000000-20000000-25500000+5000000+46375299-44349723</f>
        <v>180650576</v>
      </c>
      <c r="J35" s="23">
        <v>100</v>
      </c>
    </row>
    <row r="36" spans="1:12" ht="39" customHeight="1" x14ac:dyDescent="0.35">
      <c r="A36" s="35" t="s">
        <v>243</v>
      </c>
      <c r="B36" s="35" t="s">
        <v>100</v>
      </c>
      <c r="C36" s="35" t="s">
        <v>53</v>
      </c>
      <c r="D36" s="1" t="s">
        <v>101</v>
      </c>
      <c r="E36" s="1"/>
      <c r="F36" s="4"/>
      <c r="G36" s="22"/>
      <c r="H36" s="22"/>
      <c r="I36" s="26">
        <f>I37+I38+I39+I40+I42+I43+I45+I46+I47+I41+I44</f>
        <v>18562057</v>
      </c>
      <c r="J36" s="22"/>
    </row>
    <row r="37" spans="1:12" ht="68.25" customHeight="1" x14ac:dyDescent="0.35">
      <c r="A37" s="35"/>
      <c r="B37" s="35"/>
      <c r="C37" s="35"/>
      <c r="D37" s="1"/>
      <c r="E37" s="1" t="s">
        <v>244</v>
      </c>
      <c r="F37" s="4" t="s">
        <v>153</v>
      </c>
      <c r="G37" s="22">
        <v>852547</v>
      </c>
      <c r="H37" s="22"/>
      <c r="I37" s="26">
        <v>767168</v>
      </c>
      <c r="J37" s="23">
        <v>100</v>
      </c>
      <c r="K37" s="103"/>
    </row>
    <row r="38" spans="1:12" ht="80.25" customHeight="1" x14ac:dyDescent="0.35">
      <c r="A38" s="35"/>
      <c r="B38" s="35"/>
      <c r="C38" s="35"/>
      <c r="D38" s="1"/>
      <c r="E38" s="1" t="s">
        <v>316</v>
      </c>
      <c r="F38" s="4">
        <v>2023</v>
      </c>
      <c r="G38" s="22">
        <f>230000-45111</f>
        <v>184889</v>
      </c>
      <c r="H38" s="22"/>
      <c r="I38" s="22">
        <f>230000-45111</f>
        <v>184889</v>
      </c>
      <c r="J38" s="23">
        <v>100</v>
      </c>
      <c r="K38" s="103"/>
    </row>
    <row r="39" spans="1:12" ht="69.75" customHeight="1" x14ac:dyDescent="0.35">
      <c r="A39" s="35"/>
      <c r="B39" s="35"/>
      <c r="C39" s="35"/>
      <c r="D39" s="1"/>
      <c r="E39" s="1" t="s">
        <v>351</v>
      </c>
      <c r="F39" s="4">
        <v>2023</v>
      </c>
      <c r="G39" s="22">
        <v>1200000</v>
      </c>
      <c r="H39" s="22"/>
      <c r="I39" s="26">
        <v>1200000</v>
      </c>
      <c r="J39" s="23">
        <v>100</v>
      </c>
      <c r="K39" s="103"/>
    </row>
    <row r="40" spans="1:12" ht="59.25" customHeight="1" x14ac:dyDescent="0.35">
      <c r="A40" s="35"/>
      <c r="B40" s="35"/>
      <c r="C40" s="35"/>
      <c r="D40" s="1"/>
      <c r="E40" s="1" t="s">
        <v>352</v>
      </c>
      <c r="F40" s="4">
        <v>2023</v>
      </c>
      <c r="G40" s="22">
        <f>2000000</f>
        <v>2000000</v>
      </c>
      <c r="H40" s="22"/>
      <c r="I40" s="26">
        <f>2000000</f>
        <v>2000000</v>
      </c>
      <c r="J40" s="23">
        <v>100</v>
      </c>
      <c r="K40" s="103"/>
    </row>
    <row r="41" spans="1:12" ht="59.25" customHeight="1" x14ac:dyDescent="0.35">
      <c r="A41" s="35"/>
      <c r="B41" s="35"/>
      <c r="C41" s="35"/>
      <c r="D41" s="1"/>
      <c r="E41" s="1" t="s">
        <v>409</v>
      </c>
      <c r="F41" s="4">
        <v>2023</v>
      </c>
      <c r="G41" s="22">
        <f>977924</f>
        <v>977924</v>
      </c>
      <c r="H41" s="22"/>
      <c r="I41" s="26">
        <f>977924</f>
        <v>977924</v>
      </c>
      <c r="J41" s="23">
        <v>100</v>
      </c>
      <c r="K41" s="103"/>
    </row>
    <row r="42" spans="1:12" ht="59.25" customHeight="1" x14ac:dyDescent="0.35">
      <c r="A42" s="35"/>
      <c r="B42" s="35"/>
      <c r="C42" s="35"/>
      <c r="D42" s="1"/>
      <c r="E42" s="1" t="s">
        <v>363</v>
      </c>
      <c r="F42" s="4">
        <v>2023</v>
      </c>
      <c r="G42" s="22">
        <v>977924</v>
      </c>
      <c r="H42" s="22"/>
      <c r="I42" s="26">
        <v>977924</v>
      </c>
      <c r="J42" s="23">
        <v>100</v>
      </c>
      <c r="K42" s="103"/>
    </row>
    <row r="43" spans="1:12" ht="59.25" customHeight="1" x14ac:dyDescent="0.35">
      <c r="A43" s="35"/>
      <c r="B43" s="35"/>
      <c r="C43" s="35"/>
      <c r="D43" s="1"/>
      <c r="E43" s="1" t="s">
        <v>364</v>
      </c>
      <c r="F43" s="4">
        <v>2023</v>
      </c>
      <c r="G43" s="22">
        <v>968527</v>
      </c>
      <c r="H43" s="22"/>
      <c r="I43" s="26">
        <v>968527</v>
      </c>
      <c r="J43" s="23">
        <v>100</v>
      </c>
      <c r="K43" s="103"/>
    </row>
    <row r="44" spans="1:12" ht="59.25" customHeight="1" x14ac:dyDescent="0.35">
      <c r="A44" s="35"/>
      <c r="B44" s="35"/>
      <c r="C44" s="35"/>
      <c r="D44" s="1"/>
      <c r="E44" s="1" t="s">
        <v>410</v>
      </c>
      <c r="F44" s="4">
        <v>2023</v>
      </c>
      <c r="G44" s="22">
        <f>988000+104643</f>
        <v>1092643</v>
      </c>
      <c r="H44" s="22"/>
      <c r="I44" s="26">
        <f>988000+104643</f>
        <v>1092643</v>
      </c>
      <c r="J44" s="23">
        <v>100</v>
      </c>
      <c r="K44" s="103"/>
    </row>
    <row r="45" spans="1:12" ht="59.25" customHeight="1" x14ac:dyDescent="0.35">
      <c r="A45" s="35"/>
      <c r="B45" s="35"/>
      <c r="C45" s="35"/>
      <c r="D45" s="1"/>
      <c r="E45" s="1" t="s">
        <v>365</v>
      </c>
      <c r="F45" s="4">
        <v>2023</v>
      </c>
      <c r="G45" s="22">
        <v>887625</v>
      </c>
      <c r="H45" s="22"/>
      <c r="I45" s="26">
        <v>887625</v>
      </c>
      <c r="J45" s="23">
        <v>100</v>
      </c>
      <c r="K45" s="103"/>
    </row>
    <row r="46" spans="1:12" ht="45.75" customHeight="1" x14ac:dyDescent="0.35">
      <c r="A46" s="35"/>
      <c r="B46" s="35"/>
      <c r="C46" s="35"/>
      <c r="D46" s="1"/>
      <c r="E46" s="1" t="s">
        <v>402</v>
      </c>
      <c r="F46" s="4">
        <v>2023</v>
      </c>
      <c r="G46" s="22">
        <v>560000</v>
      </c>
      <c r="H46" s="22"/>
      <c r="I46" s="26">
        <v>560000</v>
      </c>
      <c r="J46" s="23">
        <v>100</v>
      </c>
      <c r="K46" s="103"/>
    </row>
    <row r="47" spans="1:12" ht="68.25" customHeight="1" x14ac:dyDescent="0.35">
      <c r="A47" s="35"/>
      <c r="B47" s="35"/>
      <c r="C47" s="35"/>
      <c r="D47" s="1"/>
      <c r="E47" s="1" t="s">
        <v>403</v>
      </c>
      <c r="F47" s="4">
        <v>2023</v>
      </c>
      <c r="G47" s="22">
        <f>9050000-104643</f>
        <v>8945357</v>
      </c>
      <c r="H47" s="22"/>
      <c r="I47" s="26">
        <f>9050000-104643</f>
        <v>8945357</v>
      </c>
      <c r="J47" s="23">
        <v>100</v>
      </c>
      <c r="K47" s="103"/>
    </row>
    <row r="48" spans="1:12" ht="32.25" customHeight="1" x14ac:dyDescent="0.35">
      <c r="A48" s="2" t="s">
        <v>38</v>
      </c>
      <c r="B48" s="2"/>
      <c r="C48" s="2"/>
      <c r="D48" s="3" t="s">
        <v>39</v>
      </c>
      <c r="E48" s="4"/>
      <c r="F48" s="5"/>
      <c r="G48" s="24"/>
      <c r="H48" s="34"/>
      <c r="I48" s="34">
        <f>I49</f>
        <v>11912489</v>
      </c>
      <c r="J48" s="5"/>
      <c r="L48" s="13"/>
    </row>
    <row r="49" spans="1:10" ht="43.5" customHeight="1" x14ac:dyDescent="0.35">
      <c r="A49" s="7" t="s">
        <v>40</v>
      </c>
      <c r="B49" s="2"/>
      <c r="C49" s="7"/>
      <c r="D49" s="8" t="s">
        <v>39</v>
      </c>
      <c r="E49" s="4"/>
      <c r="F49" s="4"/>
      <c r="G49" s="22"/>
      <c r="H49" s="22"/>
      <c r="I49" s="26">
        <f>I50+I55+I57+I52</f>
        <v>11912489</v>
      </c>
      <c r="J49" s="4"/>
    </row>
    <row r="50" spans="1:10" ht="45" x14ac:dyDescent="0.35">
      <c r="A50" s="35" t="s">
        <v>41</v>
      </c>
      <c r="B50" s="35" t="s">
        <v>42</v>
      </c>
      <c r="C50" s="35" t="s">
        <v>43</v>
      </c>
      <c r="D50" s="1" t="s">
        <v>44</v>
      </c>
      <c r="E50" s="1"/>
      <c r="F50" s="4"/>
      <c r="G50" s="22"/>
      <c r="H50" s="22"/>
      <c r="I50" s="26">
        <f>I51</f>
        <v>1903489</v>
      </c>
      <c r="J50" s="22"/>
    </row>
    <row r="51" spans="1:10" ht="39" customHeight="1" x14ac:dyDescent="0.35">
      <c r="A51" s="35"/>
      <c r="B51" s="35"/>
      <c r="C51" s="35"/>
      <c r="D51" s="1"/>
      <c r="E51" s="1" t="s">
        <v>45</v>
      </c>
      <c r="F51" s="4" t="s">
        <v>46</v>
      </c>
      <c r="G51" s="22">
        <v>1903489</v>
      </c>
      <c r="H51" s="22"/>
      <c r="I51" s="26">
        <v>1903489</v>
      </c>
      <c r="J51" s="23">
        <v>100</v>
      </c>
    </row>
    <row r="52" spans="1:10" ht="75" x14ac:dyDescent="0.35">
      <c r="A52" s="35" t="s">
        <v>347</v>
      </c>
      <c r="B52" s="35" t="s">
        <v>348</v>
      </c>
      <c r="C52" s="35" t="s">
        <v>349</v>
      </c>
      <c r="D52" s="1" t="s">
        <v>350</v>
      </c>
      <c r="E52" s="1"/>
      <c r="F52" s="4"/>
      <c r="G52" s="22"/>
      <c r="H52" s="22"/>
      <c r="I52" s="26">
        <f>I54+I53</f>
        <v>1109000</v>
      </c>
      <c r="J52" s="22"/>
    </row>
    <row r="53" spans="1:10" ht="45" x14ac:dyDescent="0.35">
      <c r="A53" s="35"/>
      <c r="B53" s="35"/>
      <c r="C53" s="35"/>
      <c r="D53" s="1"/>
      <c r="E53" s="1" t="s">
        <v>396</v>
      </c>
      <c r="F53" s="4" t="s">
        <v>46</v>
      </c>
      <c r="G53" s="22">
        <f>54000+980000</f>
        <v>1034000</v>
      </c>
      <c r="H53" s="22"/>
      <c r="I53" s="26">
        <f>54000+980000</f>
        <v>1034000</v>
      </c>
      <c r="J53" s="23">
        <v>100</v>
      </c>
    </row>
    <row r="54" spans="1:10" ht="39" customHeight="1" x14ac:dyDescent="0.35">
      <c r="A54" s="35"/>
      <c r="B54" s="35"/>
      <c r="C54" s="35"/>
      <c r="D54" s="1"/>
      <c r="E54" s="1" t="s">
        <v>346</v>
      </c>
      <c r="F54" s="4" t="s">
        <v>46</v>
      </c>
      <c r="G54" s="22">
        <v>75000</v>
      </c>
      <c r="H54" s="22"/>
      <c r="I54" s="26">
        <f>5200000+75000-5200000</f>
        <v>75000</v>
      </c>
      <c r="J54" s="23">
        <v>100</v>
      </c>
    </row>
    <row r="55" spans="1:10" ht="30" x14ac:dyDescent="0.35">
      <c r="A55" s="35" t="s">
        <v>47</v>
      </c>
      <c r="B55" s="35" t="s">
        <v>48</v>
      </c>
      <c r="C55" s="35" t="s">
        <v>49</v>
      </c>
      <c r="D55" s="1" t="s">
        <v>50</v>
      </c>
      <c r="E55" s="1"/>
      <c r="F55" s="4"/>
      <c r="G55" s="22"/>
      <c r="H55" s="22"/>
      <c r="I55" s="26">
        <f>I56</f>
        <v>150000</v>
      </c>
      <c r="J55" s="22"/>
    </row>
    <row r="56" spans="1:10" ht="60" customHeight="1" x14ac:dyDescent="0.35">
      <c r="A56" s="35"/>
      <c r="B56" s="35"/>
      <c r="C56" s="35"/>
      <c r="D56" s="1"/>
      <c r="E56" s="1" t="s">
        <v>329</v>
      </c>
      <c r="F56" s="4" t="s">
        <v>46</v>
      </c>
      <c r="G56" s="22">
        <f>810000-810000+150000</f>
        <v>150000</v>
      </c>
      <c r="H56" s="22"/>
      <c r="I56" s="26">
        <v>150000</v>
      </c>
      <c r="J56" s="23">
        <v>100</v>
      </c>
    </row>
    <row r="57" spans="1:10" x14ac:dyDescent="0.35">
      <c r="A57" s="35" t="s">
        <v>51</v>
      </c>
      <c r="B57" s="35" t="s">
        <v>52</v>
      </c>
      <c r="C57" s="35" t="s">
        <v>53</v>
      </c>
      <c r="D57" s="1" t="s">
        <v>54</v>
      </c>
      <c r="E57" s="1"/>
      <c r="F57" s="4"/>
      <c r="G57" s="22"/>
      <c r="H57" s="22"/>
      <c r="I57" s="26">
        <f>+I58+I59+I60</f>
        <v>8750000</v>
      </c>
      <c r="J57" s="22"/>
    </row>
    <row r="58" spans="1:10" ht="49.5" customHeight="1" x14ac:dyDescent="0.35">
      <c r="A58" s="35"/>
      <c r="B58" s="35"/>
      <c r="C58" s="35"/>
      <c r="D58" s="1"/>
      <c r="E58" s="1" t="s">
        <v>72</v>
      </c>
      <c r="F58" s="4" t="s">
        <v>56</v>
      </c>
      <c r="G58" s="22">
        <v>1250000</v>
      </c>
      <c r="H58" s="22">
        <v>0</v>
      </c>
      <c r="I58" s="26">
        <v>250000</v>
      </c>
      <c r="J58" s="23">
        <v>20</v>
      </c>
    </row>
    <row r="59" spans="1:10" ht="49.5" customHeight="1" x14ac:dyDescent="0.35">
      <c r="A59" s="35"/>
      <c r="B59" s="35"/>
      <c r="C59" s="35"/>
      <c r="D59" s="1"/>
      <c r="E59" s="1" t="s">
        <v>378</v>
      </c>
      <c r="F59" s="4" t="s">
        <v>245</v>
      </c>
      <c r="G59" s="22">
        <v>33300000</v>
      </c>
      <c r="H59" s="22"/>
      <c r="I59" s="26">
        <v>3300000</v>
      </c>
      <c r="J59" s="23">
        <v>9.9</v>
      </c>
    </row>
    <row r="60" spans="1:10" ht="49.5" customHeight="1" x14ac:dyDescent="0.35">
      <c r="A60" s="35"/>
      <c r="B60" s="35"/>
      <c r="C60" s="35"/>
      <c r="D60" s="1"/>
      <c r="E60" s="1" t="s">
        <v>379</v>
      </c>
      <c r="F60" s="4" t="s">
        <v>245</v>
      </c>
      <c r="G60" s="22">
        <v>35200000</v>
      </c>
      <c r="H60" s="22"/>
      <c r="I60" s="26">
        <v>5200000</v>
      </c>
      <c r="J60" s="23">
        <v>14.8</v>
      </c>
    </row>
    <row r="61" spans="1:10" ht="49.5" customHeight="1" x14ac:dyDescent="0.35">
      <c r="A61" s="2" t="s">
        <v>311</v>
      </c>
      <c r="B61" s="2"/>
      <c r="C61" s="2"/>
      <c r="D61" s="3" t="s">
        <v>312</v>
      </c>
      <c r="E61" s="4"/>
      <c r="F61" s="5"/>
      <c r="G61" s="24"/>
      <c r="H61" s="34"/>
      <c r="I61" s="34">
        <f>I62</f>
        <v>30000</v>
      </c>
      <c r="J61" s="5"/>
    </row>
    <row r="62" spans="1:10" ht="49.5" customHeight="1" x14ac:dyDescent="0.35">
      <c r="A62" s="7" t="s">
        <v>311</v>
      </c>
      <c r="B62" s="2"/>
      <c r="C62" s="7"/>
      <c r="D62" s="8" t="s">
        <v>312</v>
      </c>
      <c r="E62" s="4"/>
      <c r="F62" s="4"/>
      <c r="G62" s="22"/>
      <c r="H62" s="22"/>
      <c r="I62" s="26">
        <f>I63</f>
        <v>30000</v>
      </c>
      <c r="J62" s="4"/>
    </row>
    <row r="63" spans="1:10" ht="49.5" customHeight="1" x14ac:dyDescent="0.35">
      <c r="A63" s="35" t="s">
        <v>313</v>
      </c>
      <c r="B63" s="35" t="s">
        <v>314</v>
      </c>
      <c r="C63" s="35" t="s">
        <v>49</v>
      </c>
      <c r="D63" s="1" t="s">
        <v>315</v>
      </c>
      <c r="E63" s="1"/>
      <c r="F63" s="4"/>
      <c r="G63" s="22"/>
      <c r="H63" s="22"/>
      <c r="I63" s="26">
        <f>I64</f>
        <v>30000</v>
      </c>
      <c r="J63" s="22"/>
    </row>
    <row r="64" spans="1:10" ht="49.5" customHeight="1" x14ac:dyDescent="0.35">
      <c r="A64" s="35"/>
      <c r="B64" s="35"/>
      <c r="C64" s="35"/>
      <c r="D64" s="1"/>
      <c r="E64" s="1" t="s">
        <v>411</v>
      </c>
      <c r="F64" s="4">
        <v>2023</v>
      </c>
      <c r="G64" s="22">
        <v>30000</v>
      </c>
      <c r="H64" s="22"/>
      <c r="I64" s="26">
        <v>30000</v>
      </c>
      <c r="J64" s="23">
        <v>100</v>
      </c>
    </row>
    <row r="65" spans="1:10" ht="48.75" customHeight="1" x14ac:dyDescent="0.35">
      <c r="A65" s="2" t="s">
        <v>24</v>
      </c>
      <c r="B65" s="2"/>
      <c r="C65" s="7"/>
      <c r="D65" s="3" t="s">
        <v>25</v>
      </c>
      <c r="E65" s="1"/>
      <c r="F65" s="4"/>
      <c r="G65" s="22"/>
      <c r="H65" s="22">
        <v>0</v>
      </c>
      <c r="I65" s="34">
        <f>I66</f>
        <v>2232500</v>
      </c>
      <c r="J65" s="23"/>
    </row>
    <row r="66" spans="1:10" ht="48.75" customHeight="1" x14ac:dyDescent="0.35">
      <c r="A66" s="35" t="s">
        <v>26</v>
      </c>
      <c r="B66" s="35"/>
      <c r="C66" s="35"/>
      <c r="D66" s="8" t="s">
        <v>25</v>
      </c>
      <c r="E66" s="1"/>
      <c r="F66" s="4"/>
      <c r="G66" s="26"/>
      <c r="H66" s="26">
        <v>0</v>
      </c>
      <c r="I66" s="26">
        <f>I69+I67</f>
        <v>2232500</v>
      </c>
      <c r="J66" s="23"/>
    </row>
    <row r="67" spans="1:10" ht="48.75" customHeight="1" x14ac:dyDescent="0.35">
      <c r="A67" s="35" t="s">
        <v>272</v>
      </c>
      <c r="B67" s="35" t="s">
        <v>273</v>
      </c>
      <c r="C67" s="35" t="s">
        <v>274</v>
      </c>
      <c r="D67" s="1" t="s">
        <v>275</v>
      </c>
      <c r="E67" s="1"/>
      <c r="F67" s="4"/>
      <c r="G67" s="26"/>
      <c r="H67" s="26"/>
      <c r="I67" s="26">
        <f>I68</f>
        <v>310000</v>
      </c>
      <c r="J67" s="23"/>
    </row>
    <row r="68" spans="1:10" ht="48.75" customHeight="1" x14ac:dyDescent="0.35">
      <c r="A68" s="35"/>
      <c r="B68" s="35"/>
      <c r="C68" s="35"/>
      <c r="D68" s="8"/>
      <c r="E68" s="1" t="s">
        <v>276</v>
      </c>
      <c r="F68" s="4">
        <v>2023</v>
      </c>
      <c r="G68" s="26">
        <f>80000+100000+100000+30000</f>
        <v>310000</v>
      </c>
      <c r="H68" s="26"/>
      <c r="I68" s="26">
        <f>80000+100000+100000+30000</f>
        <v>310000</v>
      </c>
      <c r="J68" s="23">
        <v>100</v>
      </c>
    </row>
    <row r="69" spans="1:10" ht="30.75" customHeight="1" x14ac:dyDescent="0.35">
      <c r="A69" s="35" t="s">
        <v>27</v>
      </c>
      <c r="B69" s="35" t="s">
        <v>28</v>
      </c>
      <c r="C69" s="35" t="s">
        <v>29</v>
      </c>
      <c r="D69" s="1" t="s">
        <v>30</v>
      </c>
      <c r="E69" s="1"/>
      <c r="F69" s="4"/>
      <c r="G69" s="26"/>
      <c r="H69" s="26"/>
      <c r="I69" s="26">
        <f>I70</f>
        <v>1922500</v>
      </c>
      <c r="J69" s="23"/>
    </row>
    <row r="70" spans="1:10" ht="60" customHeight="1" x14ac:dyDescent="0.35">
      <c r="A70" s="35"/>
      <c r="B70" s="35"/>
      <c r="C70" s="35"/>
      <c r="D70" s="1"/>
      <c r="E70" s="1" t="s">
        <v>31</v>
      </c>
      <c r="F70" s="4">
        <v>2023</v>
      </c>
      <c r="G70" s="22">
        <f>1422500+500000</f>
        <v>1922500</v>
      </c>
      <c r="H70" s="26"/>
      <c r="I70" s="26">
        <f>1422500+500000</f>
        <v>1922500</v>
      </c>
      <c r="J70" s="23">
        <v>100</v>
      </c>
    </row>
    <row r="71" spans="1:10" ht="42" customHeight="1" x14ac:dyDescent="0.35">
      <c r="A71" s="2" t="s">
        <v>319</v>
      </c>
      <c r="B71" s="2"/>
      <c r="C71" s="7"/>
      <c r="D71" s="3" t="s">
        <v>320</v>
      </c>
      <c r="E71" s="1"/>
      <c r="F71" s="4"/>
      <c r="G71" s="22"/>
      <c r="H71" s="22">
        <v>0</v>
      </c>
      <c r="I71" s="34">
        <f>I72</f>
        <v>75440</v>
      </c>
      <c r="J71" s="23"/>
    </row>
    <row r="72" spans="1:10" ht="42" customHeight="1" x14ac:dyDescent="0.35">
      <c r="A72" s="35" t="s">
        <v>321</v>
      </c>
      <c r="B72" s="35"/>
      <c r="C72" s="35"/>
      <c r="D72" s="8" t="s">
        <v>320</v>
      </c>
      <c r="E72" s="1"/>
      <c r="F72" s="4"/>
      <c r="G72" s="26"/>
      <c r="H72" s="26">
        <v>0</v>
      </c>
      <c r="I72" s="26">
        <f>I73</f>
        <v>75440</v>
      </c>
      <c r="J72" s="23"/>
    </row>
    <row r="73" spans="1:10" ht="30" customHeight="1" x14ac:dyDescent="0.35">
      <c r="A73" s="35" t="s">
        <v>322</v>
      </c>
      <c r="B73" s="35" t="s">
        <v>323</v>
      </c>
      <c r="C73" s="35" t="s">
        <v>324</v>
      </c>
      <c r="D73" s="1" t="s">
        <v>325</v>
      </c>
      <c r="E73" s="1"/>
      <c r="F73" s="4"/>
      <c r="G73" s="26"/>
      <c r="H73" s="26"/>
      <c r="I73" s="26">
        <f>I74</f>
        <v>75440</v>
      </c>
      <c r="J73" s="23"/>
    </row>
    <row r="74" spans="1:10" ht="48.75" customHeight="1" x14ac:dyDescent="0.35">
      <c r="A74" s="35"/>
      <c r="B74" s="35"/>
      <c r="C74" s="35"/>
      <c r="D74" s="8"/>
      <c r="E74" s="1" t="s">
        <v>326</v>
      </c>
      <c r="F74" s="4">
        <v>2023</v>
      </c>
      <c r="G74" s="26">
        <v>75440</v>
      </c>
      <c r="H74" s="26"/>
      <c r="I74" s="26">
        <v>75440</v>
      </c>
      <c r="J74" s="23">
        <v>100</v>
      </c>
    </row>
    <row r="75" spans="1:10" ht="42.75" x14ac:dyDescent="0.35">
      <c r="A75" s="2" t="s">
        <v>204</v>
      </c>
      <c r="B75" s="2"/>
      <c r="C75" s="2"/>
      <c r="D75" s="3" t="s">
        <v>205</v>
      </c>
      <c r="E75" s="4"/>
      <c r="F75" s="5"/>
      <c r="G75" s="24"/>
      <c r="H75" s="24"/>
      <c r="I75" s="104">
        <f>I76</f>
        <v>470520319.39999998</v>
      </c>
      <c r="J75" s="5"/>
    </row>
    <row r="76" spans="1:10" ht="45" x14ac:dyDescent="0.35">
      <c r="A76" s="7" t="s">
        <v>206</v>
      </c>
      <c r="B76" s="2"/>
      <c r="C76" s="7"/>
      <c r="D76" s="8" t="s">
        <v>205</v>
      </c>
      <c r="E76" s="4"/>
      <c r="F76" s="4"/>
      <c r="G76" s="22"/>
      <c r="H76" s="22"/>
      <c r="I76" s="40">
        <f>I81+I98+I106+I79+I77+I90+I117+I101+I95</f>
        <v>470520319.39999998</v>
      </c>
      <c r="J76" s="23"/>
    </row>
    <row r="77" spans="1:10" ht="30" x14ac:dyDescent="0.35">
      <c r="A77" s="36" t="s">
        <v>281</v>
      </c>
      <c r="B77" s="36" t="s">
        <v>282</v>
      </c>
      <c r="C77" s="36" t="s">
        <v>283</v>
      </c>
      <c r="D77" s="37" t="s">
        <v>284</v>
      </c>
      <c r="E77" s="4"/>
      <c r="F77" s="4"/>
      <c r="G77" s="22"/>
      <c r="H77" s="22"/>
      <c r="I77" s="40">
        <f>I78</f>
        <v>2430000</v>
      </c>
      <c r="J77" s="38"/>
    </row>
    <row r="78" spans="1:10" x14ac:dyDescent="0.35">
      <c r="A78" s="7"/>
      <c r="B78" s="2"/>
      <c r="C78" s="7"/>
      <c r="D78" s="8"/>
      <c r="E78" s="39" t="s">
        <v>285</v>
      </c>
      <c r="F78" s="4">
        <v>2023</v>
      </c>
      <c r="G78" s="22">
        <v>2430000</v>
      </c>
      <c r="H78" s="22"/>
      <c r="I78" s="40">
        <v>2430000</v>
      </c>
      <c r="J78" s="23">
        <v>100</v>
      </c>
    </row>
    <row r="79" spans="1:10" ht="30" x14ac:dyDescent="0.35">
      <c r="A79" s="36" t="s">
        <v>286</v>
      </c>
      <c r="B79" s="36" t="s">
        <v>287</v>
      </c>
      <c r="C79" s="36" t="s">
        <v>283</v>
      </c>
      <c r="D79" s="37" t="s">
        <v>288</v>
      </c>
      <c r="E79" s="4"/>
      <c r="F79" s="4"/>
      <c r="G79" s="22"/>
      <c r="H79" s="22"/>
      <c r="I79" s="40">
        <f t="shared" ref="I79" si="0">I80</f>
        <v>6616000</v>
      </c>
      <c r="J79" s="38"/>
    </row>
    <row r="80" spans="1:10" x14ac:dyDescent="0.35">
      <c r="A80" s="7"/>
      <c r="B80" s="2"/>
      <c r="C80" s="7"/>
      <c r="D80" s="8"/>
      <c r="E80" s="39" t="s">
        <v>289</v>
      </c>
      <c r="F80" s="4">
        <v>2023</v>
      </c>
      <c r="G80" s="22">
        <v>6616000</v>
      </c>
      <c r="H80" s="22"/>
      <c r="I80" s="40">
        <f>6650000-34000</f>
        <v>6616000</v>
      </c>
      <c r="J80" s="23">
        <v>100</v>
      </c>
    </row>
    <row r="81" spans="1:10" ht="33.75" customHeight="1" x14ac:dyDescent="0.35">
      <c r="A81" s="36" t="s">
        <v>207</v>
      </c>
      <c r="B81" s="36" t="s">
        <v>208</v>
      </c>
      <c r="C81" s="36" t="s">
        <v>53</v>
      </c>
      <c r="D81" s="37" t="s">
        <v>209</v>
      </c>
      <c r="E81" s="4"/>
      <c r="F81" s="4"/>
      <c r="G81" s="22"/>
      <c r="H81" s="22"/>
      <c r="I81" s="40">
        <f>I82+I86+I88+I89+I83+I84</f>
        <v>331041513</v>
      </c>
      <c r="J81" s="38"/>
    </row>
    <row r="82" spans="1:10" ht="30" x14ac:dyDescent="0.35">
      <c r="A82" s="7"/>
      <c r="B82" s="2"/>
      <c r="C82" s="7"/>
      <c r="D82" s="8"/>
      <c r="E82" s="39" t="s">
        <v>210</v>
      </c>
      <c r="F82" s="4" t="s">
        <v>211</v>
      </c>
      <c r="G82" s="22">
        <v>40966915</v>
      </c>
      <c r="H82" s="22">
        <v>40079144</v>
      </c>
      <c r="I82" s="40">
        <v>70700</v>
      </c>
      <c r="J82" s="23">
        <v>98.005534466044125</v>
      </c>
    </row>
    <row r="83" spans="1:10" ht="30" x14ac:dyDescent="0.35">
      <c r="A83" s="7"/>
      <c r="B83" s="2"/>
      <c r="C83" s="7"/>
      <c r="D83" s="8"/>
      <c r="E83" s="39" t="s">
        <v>280</v>
      </c>
      <c r="F83" s="4" t="s">
        <v>245</v>
      </c>
      <c r="G83" s="22">
        <v>713646264</v>
      </c>
      <c r="H83" s="22"/>
      <c r="I83" s="40">
        <v>329360000</v>
      </c>
      <c r="J83" s="23">
        <v>46.151716419550958</v>
      </c>
    </row>
    <row r="84" spans="1:10" ht="45" x14ac:dyDescent="0.35">
      <c r="A84" s="7"/>
      <c r="B84" s="2"/>
      <c r="C84" s="7"/>
      <c r="D84" s="8"/>
      <c r="E84" s="39" t="s">
        <v>339</v>
      </c>
      <c r="F84" s="4">
        <v>2023</v>
      </c>
      <c r="G84" s="22">
        <v>733000</v>
      </c>
      <c r="H84" s="22"/>
      <c r="I84" s="40">
        <v>733000</v>
      </c>
      <c r="J84" s="23">
        <v>100</v>
      </c>
    </row>
    <row r="85" spans="1:10" x14ac:dyDescent="0.35">
      <c r="A85" s="7"/>
      <c r="B85" s="2"/>
      <c r="C85" s="7"/>
      <c r="D85" s="8"/>
      <c r="E85" s="43" t="s">
        <v>212</v>
      </c>
      <c r="F85" s="4"/>
      <c r="G85" s="22"/>
      <c r="H85" s="22"/>
      <c r="I85" s="40"/>
      <c r="J85" s="23"/>
    </row>
    <row r="86" spans="1:10" x14ac:dyDescent="0.35">
      <c r="A86" s="7"/>
      <c r="B86" s="2"/>
      <c r="C86" s="7"/>
      <c r="D86" s="8"/>
      <c r="E86" s="39" t="s">
        <v>213</v>
      </c>
      <c r="F86" s="4" t="s">
        <v>67</v>
      </c>
      <c r="G86" s="22">
        <v>13530453</v>
      </c>
      <c r="H86" s="22">
        <v>11553349</v>
      </c>
      <c r="I86" s="40">
        <v>240206</v>
      </c>
      <c r="J86" s="23">
        <v>87.163046203996274</v>
      </c>
    </row>
    <row r="87" spans="1:10" x14ac:dyDescent="0.35">
      <c r="A87" s="7"/>
      <c r="B87" s="2"/>
      <c r="C87" s="7"/>
      <c r="D87" s="8"/>
      <c r="E87" s="43" t="s">
        <v>228</v>
      </c>
      <c r="F87" s="4"/>
      <c r="G87" s="22"/>
      <c r="H87" s="22"/>
      <c r="I87" s="40"/>
      <c r="J87" s="23"/>
    </row>
    <row r="88" spans="1:10" x14ac:dyDescent="0.35">
      <c r="A88" s="7"/>
      <c r="B88" s="2"/>
      <c r="C88" s="7"/>
      <c r="D88" s="8"/>
      <c r="E88" s="39" t="s">
        <v>214</v>
      </c>
      <c r="F88" s="4" t="s">
        <v>103</v>
      </c>
      <c r="G88" s="22">
        <v>19279584</v>
      </c>
      <c r="H88" s="22">
        <v>3585315</v>
      </c>
      <c r="I88" s="40">
        <v>592473</v>
      </c>
      <c r="J88" s="23">
        <v>21.669492453779085</v>
      </c>
    </row>
    <row r="89" spans="1:10" x14ac:dyDescent="0.35">
      <c r="A89" s="7"/>
      <c r="B89" s="2"/>
      <c r="C89" s="7"/>
      <c r="D89" s="8"/>
      <c r="E89" s="39" t="s">
        <v>215</v>
      </c>
      <c r="F89" s="4" t="s">
        <v>55</v>
      </c>
      <c r="G89" s="22">
        <v>32674886</v>
      </c>
      <c r="H89" s="22">
        <v>3588452</v>
      </c>
      <c r="I89" s="40">
        <v>45134</v>
      </c>
      <c r="J89" s="23">
        <v>11.120424414028559</v>
      </c>
    </row>
    <row r="90" spans="1:10" ht="30" x14ac:dyDescent="0.35">
      <c r="A90" s="36" t="s">
        <v>294</v>
      </c>
      <c r="B90" s="36" t="s">
        <v>139</v>
      </c>
      <c r="C90" s="36" t="s">
        <v>61</v>
      </c>
      <c r="D90" s="37" t="s">
        <v>140</v>
      </c>
      <c r="E90" s="43"/>
      <c r="F90" s="4"/>
      <c r="G90" s="22"/>
      <c r="H90" s="22"/>
      <c r="I90" s="40">
        <f>I94+I92</f>
        <v>1372073</v>
      </c>
      <c r="J90" s="23"/>
    </row>
    <row r="91" spans="1:10" x14ac:dyDescent="0.35">
      <c r="A91" s="29"/>
      <c r="B91" s="27"/>
      <c r="C91" s="29"/>
      <c r="D91" s="30"/>
      <c r="E91" s="43" t="s">
        <v>226</v>
      </c>
      <c r="F91" s="86"/>
      <c r="G91" s="87"/>
      <c r="H91" s="87"/>
      <c r="I91" s="40"/>
      <c r="J91" s="23"/>
    </row>
    <row r="92" spans="1:10" ht="45" x14ac:dyDescent="0.35">
      <c r="A92" s="29"/>
      <c r="B92" s="27"/>
      <c r="C92" s="29"/>
      <c r="D92" s="30"/>
      <c r="E92" s="39" t="s">
        <v>404</v>
      </c>
      <c r="F92" s="86" t="s">
        <v>245</v>
      </c>
      <c r="G92" s="87">
        <v>38000000</v>
      </c>
      <c r="H92" s="87"/>
      <c r="I92" s="40">
        <v>800000</v>
      </c>
      <c r="J92" s="23">
        <v>2.1052631578947367</v>
      </c>
    </row>
    <row r="93" spans="1:10" x14ac:dyDescent="0.35">
      <c r="A93" s="29"/>
      <c r="B93" s="27"/>
      <c r="C93" s="29"/>
      <c r="D93" s="30"/>
      <c r="E93" s="43" t="s">
        <v>295</v>
      </c>
      <c r="F93" s="86"/>
      <c r="G93" s="87"/>
      <c r="H93" s="87"/>
      <c r="I93" s="40"/>
      <c r="J93" s="23"/>
    </row>
    <row r="94" spans="1:10" ht="45" x14ac:dyDescent="0.35">
      <c r="A94" s="29"/>
      <c r="B94" s="27"/>
      <c r="C94" s="29"/>
      <c r="D94" s="30"/>
      <c r="E94" s="39" t="s">
        <v>296</v>
      </c>
      <c r="F94" s="86" t="s">
        <v>297</v>
      </c>
      <c r="G94" s="87">
        <v>12056870</v>
      </c>
      <c r="H94" s="87">
        <v>11484797</v>
      </c>
      <c r="I94" s="40">
        <v>572073</v>
      </c>
      <c r="J94" s="23">
        <v>100</v>
      </c>
    </row>
    <row r="95" spans="1:10" ht="30" x14ac:dyDescent="0.35">
      <c r="A95" s="36" t="s">
        <v>405</v>
      </c>
      <c r="B95" s="36" t="s">
        <v>406</v>
      </c>
      <c r="C95" s="36" t="s">
        <v>218</v>
      </c>
      <c r="D95" s="37" t="s">
        <v>407</v>
      </c>
      <c r="E95" s="4"/>
      <c r="F95" s="4"/>
      <c r="G95" s="22"/>
      <c r="H95" s="22"/>
      <c r="I95" s="40">
        <f>I97</f>
        <v>12347</v>
      </c>
      <c r="J95" s="38"/>
    </row>
    <row r="96" spans="1:10" x14ac:dyDescent="0.35">
      <c r="A96" s="41"/>
      <c r="B96" s="41"/>
      <c r="C96" s="41"/>
      <c r="D96" s="42"/>
      <c r="E96" s="43" t="s">
        <v>81</v>
      </c>
      <c r="F96" s="44"/>
      <c r="G96" s="45"/>
      <c r="H96" s="45"/>
      <c r="I96" s="46"/>
      <c r="J96" s="47"/>
    </row>
    <row r="97" spans="1:10" ht="30" x14ac:dyDescent="0.35">
      <c r="A97" s="7"/>
      <c r="B97" s="2"/>
      <c r="C97" s="7"/>
      <c r="D97" s="48"/>
      <c r="E97" s="39" t="s">
        <v>408</v>
      </c>
      <c r="F97" s="4" t="s">
        <v>221</v>
      </c>
      <c r="G97" s="22">
        <v>94753727.620000005</v>
      </c>
      <c r="H97" s="22">
        <v>93700321.799999997</v>
      </c>
      <c r="I97" s="40">
        <v>12347</v>
      </c>
      <c r="J97" s="23">
        <v>100</v>
      </c>
    </row>
    <row r="98" spans="1:10" ht="41.25" customHeight="1" x14ac:dyDescent="0.35">
      <c r="A98" s="36" t="s">
        <v>216</v>
      </c>
      <c r="B98" s="36" t="s">
        <v>217</v>
      </c>
      <c r="C98" s="36" t="s">
        <v>218</v>
      </c>
      <c r="D98" s="37" t="s">
        <v>219</v>
      </c>
      <c r="E98" s="4"/>
      <c r="F98" s="4"/>
      <c r="G98" s="22"/>
      <c r="H98" s="22"/>
      <c r="I98" s="40">
        <f>I100</f>
        <v>586218.4</v>
      </c>
      <c r="J98" s="38"/>
    </row>
    <row r="99" spans="1:10" x14ac:dyDescent="0.35">
      <c r="A99" s="41"/>
      <c r="B99" s="41"/>
      <c r="C99" s="41"/>
      <c r="D99" s="42"/>
      <c r="E99" s="43" t="s">
        <v>81</v>
      </c>
      <c r="F99" s="44"/>
      <c r="G99" s="45"/>
      <c r="H99" s="45"/>
      <c r="I99" s="46"/>
      <c r="J99" s="47"/>
    </row>
    <row r="100" spans="1:10" x14ac:dyDescent="0.35">
      <c r="A100" s="7"/>
      <c r="B100" s="2"/>
      <c r="C100" s="7"/>
      <c r="D100" s="48"/>
      <c r="E100" s="39" t="s">
        <v>220</v>
      </c>
      <c r="F100" s="4" t="s">
        <v>221</v>
      </c>
      <c r="G100" s="22">
        <v>94753727.620000005</v>
      </c>
      <c r="H100" s="22">
        <v>93700321.799999997</v>
      </c>
      <c r="I100" s="40">
        <v>586218.4</v>
      </c>
      <c r="J100" s="23">
        <v>100</v>
      </c>
    </row>
    <row r="101" spans="1:10" x14ac:dyDescent="0.35">
      <c r="A101" s="36" t="s">
        <v>380</v>
      </c>
      <c r="B101" s="36" t="s">
        <v>381</v>
      </c>
      <c r="C101" s="36" t="s">
        <v>382</v>
      </c>
      <c r="D101" s="37" t="s">
        <v>383</v>
      </c>
      <c r="E101" s="4"/>
      <c r="F101" s="4"/>
      <c r="G101" s="22"/>
      <c r="H101" s="22"/>
      <c r="I101" s="40">
        <f>I102+I103+I104+I105</f>
        <v>24838061</v>
      </c>
      <c r="J101" s="38"/>
    </row>
    <row r="102" spans="1:10" ht="45" x14ac:dyDescent="0.35">
      <c r="A102" s="36"/>
      <c r="B102" s="36"/>
      <c r="C102" s="36"/>
      <c r="D102" s="37"/>
      <c r="E102" s="39" t="s">
        <v>290</v>
      </c>
      <c r="F102" s="4">
        <v>2023</v>
      </c>
      <c r="G102" s="22">
        <v>8012708</v>
      </c>
      <c r="H102" s="22"/>
      <c r="I102" s="40">
        <v>1796710</v>
      </c>
      <c r="J102" s="23">
        <v>100</v>
      </c>
    </row>
    <row r="103" spans="1:10" ht="45" x14ac:dyDescent="0.35">
      <c r="A103" s="36"/>
      <c r="B103" s="36"/>
      <c r="C103" s="36"/>
      <c r="D103" s="37"/>
      <c r="E103" s="39" t="s">
        <v>340</v>
      </c>
      <c r="F103" s="4">
        <v>2023</v>
      </c>
      <c r="G103" s="22">
        <v>39683222</v>
      </c>
      <c r="H103" s="22"/>
      <c r="I103" s="40">
        <v>16139498</v>
      </c>
      <c r="J103" s="23">
        <v>100</v>
      </c>
    </row>
    <row r="104" spans="1:10" ht="45" x14ac:dyDescent="0.35">
      <c r="A104" s="36"/>
      <c r="B104" s="36"/>
      <c r="C104" s="36"/>
      <c r="D104" s="37"/>
      <c r="E104" s="39" t="s">
        <v>377</v>
      </c>
      <c r="F104" s="4" t="s">
        <v>46</v>
      </c>
      <c r="G104" s="22">
        <v>6360014</v>
      </c>
      <c r="H104" s="22"/>
      <c r="I104" s="40">
        <v>5323310</v>
      </c>
      <c r="J104" s="23">
        <v>100</v>
      </c>
    </row>
    <row r="105" spans="1:10" ht="45" x14ac:dyDescent="0.35">
      <c r="A105" s="36"/>
      <c r="B105" s="36"/>
      <c r="C105" s="36"/>
      <c r="D105" s="37"/>
      <c r="E105" s="39" t="s">
        <v>293</v>
      </c>
      <c r="F105" s="4">
        <v>2023</v>
      </c>
      <c r="G105" s="22">
        <v>26919820</v>
      </c>
      <c r="H105" s="22"/>
      <c r="I105" s="40">
        <v>1578543</v>
      </c>
      <c r="J105" s="23">
        <v>100</v>
      </c>
    </row>
    <row r="106" spans="1:10" x14ac:dyDescent="0.35">
      <c r="A106" s="36" t="s">
        <v>222</v>
      </c>
      <c r="B106" s="36" t="s">
        <v>223</v>
      </c>
      <c r="C106" s="36" t="s">
        <v>224</v>
      </c>
      <c r="D106" s="37" t="s">
        <v>225</v>
      </c>
      <c r="E106" s="4"/>
      <c r="F106" s="4"/>
      <c r="G106" s="22"/>
      <c r="H106" s="22"/>
      <c r="I106" s="40">
        <f>I116+I114+I113+I112+I111+I110+I109+I108+I107</f>
        <v>86533251</v>
      </c>
      <c r="J106" s="38"/>
    </row>
    <row r="107" spans="1:10" ht="45" x14ac:dyDescent="0.35">
      <c r="A107" s="36"/>
      <c r="B107" s="36"/>
      <c r="C107" s="36"/>
      <c r="D107" s="37"/>
      <c r="E107" s="39" t="s">
        <v>327</v>
      </c>
      <c r="F107" s="4">
        <v>2023</v>
      </c>
      <c r="G107" s="22">
        <v>8576124</v>
      </c>
      <c r="H107" s="22">
        <v>435155</v>
      </c>
      <c r="I107" s="40">
        <v>7832269</v>
      </c>
      <c r="J107" s="23">
        <v>100</v>
      </c>
    </row>
    <row r="108" spans="1:10" ht="45" x14ac:dyDescent="0.35">
      <c r="A108" s="36"/>
      <c r="B108" s="36"/>
      <c r="C108" s="36"/>
      <c r="D108" s="37"/>
      <c r="E108" s="39" t="s">
        <v>328</v>
      </c>
      <c r="F108" s="4">
        <v>2023</v>
      </c>
      <c r="G108" s="22">
        <v>6153924</v>
      </c>
      <c r="H108" s="22">
        <v>419062</v>
      </c>
      <c r="I108" s="40">
        <v>5497662</v>
      </c>
      <c r="J108" s="23">
        <v>100</v>
      </c>
    </row>
    <row r="109" spans="1:10" ht="45" x14ac:dyDescent="0.35">
      <c r="A109" s="36"/>
      <c r="B109" s="36"/>
      <c r="C109" s="36"/>
      <c r="D109" s="37"/>
      <c r="E109" s="39" t="s">
        <v>291</v>
      </c>
      <c r="F109" s="4">
        <v>2023</v>
      </c>
      <c r="G109" s="22">
        <v>12694350</v>
      </c>
      <c r="H109" s="22"/>
      <c r="I109" s="40">
        <v>10990015</v>
      </c>
      <c r="J109" s="23">
        <v>100</v>
      </c>
    </row>
    <row r="110" spans="1:10" ht="45" x14ac:dyDescent="0.35">
      <c r="A110" s="36"/>
      <c r="B110" s="36"/>
      <c r="C110" s="36"/>
      <c r="D110" s="37"/>
      <c r="E110" s="39" t="s">
        <v>292</v>
      </c>
      <c r="F110" s="4">
        <v>2023</v>
      </c>
      <c r="G110" s="22">
        <v>12602059</v>
      </c>
      <c r="H110" s="22"/>
      <c r="I110" s="40">
        <v>10902444</v>
      </c>
      <c r="J110" s="23">
        <v>100</v>
      </c>
    </row>
    <row r="111" spans="1:10" ht="45" x14ac:dyDescent="0.35">
      <c r="A111" s="36"/>
      <c r="B111" s="36"/>
      <c r="C111" s="36"/>
      <c r="D111" s="37"/>
      <c r="E111" s="39" t="s">
        <v>340</v>
      </c>
      <c r="F111" s="4">
        <v>2023</v>
      </c>
      <c r="G111" s="22">
        <v>39683222</v>
      </c>
      <c r="H111" s="22"/>
      <c r="I111" s="40">
        <v>18636369</v>
      </c>
      <c r="J111" s="23">
        <v>100</v>
      </c>
    </row>
    <row r="112" spans="1:10" ht="45" x14ac:dyDescent="0.35">
      <c r="A112" s="36"/>
      <c r="B112" s="36"/>
      <c r="C112" s="36"/>
      <c r="D112" s="37"/>
      <c r="E112" s="39" t="s">
        <v>293</v>
      </c>
      <c r="F112" s="4">
        <v>2023</v>
      </c>
      <c r="G112" s="22">
        <v>26919820</v>
      </c>
      <c r="H112" s="22"/>
      <c r="I112" s="40">
        <v>20604241</v>
      </c>
      <c r="J112" s="23">
        <v>100</v>
      </c>
    </row>
    <row r="113" spans="1:10" ht="45" x14ac:dyDescent="0.35">
      <c r="A113" s="36"/>
      <c r="B113" s="36"/>
      <c r="C113" s="36"/>
      <c r="D113" s="37"/>
      <c r="E113" s="39" t="s">
        <v>377</v>
      </c>
      <c r="F113" s="4">
        <v>2023</v>
      </c>
      <c r="G113" s="22">
        <v>6360014</v>
      </c>
      <c r="H113" s="22"/>
      <c r="I113" s="40">
        <v>10000</v>
      </c>
      <c r="J113" s="23">
        <v>100</v>
      </c>
    </row>
    <row r="114" spans="1:10" ht="45" x14ac:dyDescent="0.35">
      <c r="A114" s="36"/>
      <c r="B114" s="36"/>
      <c r="C114" s="36"/>
      <c r="D114" s="37"/>
      <c r="E114" s="39" t="s">
        <v>290</v>
      </c>
      <c r="F114" s="4">
        <v>2023</v>
      </c>
      <c r="G114" s="22">
        <v>8012708</v>
      </c>
      <c r="H114" s="22"/>
      <c r="I114" s="40">
        <v>5497000</v>
      </c>
      <c r="J114" s="23">
        <v>100</v>
      </c>
    </row>
    <row r="115" spans="1:10" x14ac:dyDescent="0.35">
      <c r="A115" s="7"/>
      <c r="B115" s="2"/>
      <c r="C115" s="7"/>
      <c r="D115" s="8"/>
      <c r="E115" s="43" t="s">
        <v>226</v>
      </c>
      <c r="F115" s="4"/>
      <c r="G115" s="22"/>
      <c r="H115" s="22"/>
      <c r="I115" s="40"/>
      <c r="J115" s="23"/>
    </row>
    <row r="116" spans="1:10" ht="30" x14ac:dyDescent="0.35">
      <c r="A116" s="7"/>
      <c r="B116" s="2"/>
      <c r="C116" s="7"/>
      <c r="D116" s="48"/>
      <c r="E116" s="39" t="s">
        <v>227</v>
      </c>
      <c r="F116" s="4" t="s">
        <v>55</v>
      </c>
      <c r="G116" s="22">
        <v>17700681</v>
      </c>
      <c r="H116" s="22">
        <v>10802588.620000001</v>
      </c>
      <c r="I116" s="40">
        <v>6563251</v>
      </c>
      <c r="J116" s="23">
        <v>100</v>
      </c>
    </row>
    <row r="117" spans="1:10" ht="30" x14ac:dyDescent="0.35">
      <c r="A117" s="32" t="s">
        <v>303</v>
      </c>
      <c r="B117" s="32" t="s">
        <v>304</v>
      </c>
      <c r="C117" s="40" t="s">
        <v>234</v>
      </c>
      <c r="D117" s="33" t="s">
        <v>305</v>
      </c>
      <c r="E117" s="39"/>
      <c r="F117" s="4"/>
      <c r="G117" s="22"/>
      <c r="H117" s="22"/>
      <c r="I117" s="40">
        <f>I119+I121</f>
        <v>17090856</v>
      </c>
      <c r="J117" s="23"/>
    </row>
    <row r="118" spans="1:10" x14ac:dyDescent="0.35">
      <c r="A118" s="7"/>
      <c r="B118" s="2"/>
      <c r="C118" s="7"/>
      <c r="D118" s="48"/>
      <c r="E118" s="43" t="s">
        <v>253</v>
      </c>
      <c r="F118" s="4"/>
      <c r="G118" s="22"/>
      <c r="H118" s="22"/>
      <c r="I118" s="40"/>
      <c r="J118" s="23"/>
    </row>
    <row r="119" spans="1:10" ht="45" x14ac:dyDescent="0.35">
      <c r="A119" s="7"/>
      <c r="B119" s="2"/>
      <c r="C119" s="7"/>
      <c r="D119" s="48"/>
      <c r="E119" s="39" t="s">
        <v>317</v>
      </c>
      <c r="F119" s="4">
        <v>2023</v>
      </c>
      <c r="G119" s="22">
        <v>24000000</v>
      </c>
      <c r="H119" s="22"/>
      <c r="I119" s="40">
        <v>12000000</v>
      </c>
      <c r="J119" s="23">
        <v>50</v>
      </c>
    </row>
    <row r="120" spans="1:10" x14ac:dyDescent="0.35">
      <c r="A120" s="7"/>
      <c r="B120" s="2"/>
      <c r="C120" s="7"/>
      <c r="D120" s="48"/>
      <c r="E120" s="43" t="s">
        <v>306</v>
      </c>
      <c r="F120" s="4"/>
      <c r="G120" s="22"/>
      <c r="H120" s="22"/>
      <c r="I120" s="40"/>
      <c r="J120" s="23"/>
    </row>
    <row r="121" spans="1:10" ht="30" x14ac:dyDescent="0.35">
      <c r="A121" s="7"/>
      <c r="B121" s="2"/>
      <c r="C121" s="7"/>
      <c r="D121" s="48"/>
      <c r="E121" s="39" t="s">
        <v>307</v>
      </c>
      <c r="F121" s="4">
        <v>2023</v>
      </c>
      <c r="G121" s="22">
        <v>11571690</v>
      </c>
      <c r="H121" s="22">
        <v>79318</v>
      </c>
      <c r="I121" s="40">
        <v>5090856</v>
      </c>
      <c r="J121" s="23">
        <v>44.67950662349233</v>
      </c>
    </row>
    <row r="122" spans="1:10" ht="35.1" customHeight="1" x14ac:dyDescent="0.35">
      <c r="A122" s="2" t="s">
        <v>12</v>
      </c>
      <c r="B122" s="2"/>
      <c r="C122" s="2"/>
      <c r="D122" s="3" t="s">
        <v>13</v>
      </c>
      <c r="E122" s="4"/>
      <c r="F122" s="4"/>
      <c r="G122" s="24"/>
      <c r="H122" s="24"/>
      <c r="I122" s="34">
        <f t="shared" ref="I122" si="1">I123</f>
        <v>1188901026.8400002</v>
      </c>
      <c r="J122" s="88"/>
    </row>
    <row r="123" spans="1:10" ht="35.1" customHeight="1" x14ac:dyDescent="0.35">
      <c r="A123" s="7" t="s">
        <v>14</v>
      </c>
      <c r="B123" s="2"/>
      <c r="C123" s="7"/>
      <c r="D123" s="8" t="s">
        <v>13</v>
      </c>
      <c r="E123" s="4"/>
      <c r="F123" s="4"/>
      <c r="G123" s="22"/>
      <c r="H123" s="22"/>
      <c r="I123" s="26">
        <f>I124+I140+I181+I219+I221+I227+I257+I262+I269+I276+I284+I281+I129+I252+I292</f>
        <v>1188901026.8400002</v>
      </c>
      <c r="J123" s="23"/>
    </row>
    <row r="124" spans="1:10" ht="35.1" customHeight="1" x14ac:dyDescent="0.35">
      <c r="A124" s="32" t="s">
        <v>73</v>
      </c>
      <c r="B124" s="32" t="s">
        <v>74</v>
      </c>
      <c r="C124" s="40" t="s">
        <v>75</v>
      </c>
      <c r="D124" s="33" t="s">
        <v>76</v>
      </c>
      <c r="E124" s="89"/>
      <c r="F124" s="49"/>
      <c r="G124" s="49"/>
      <c r="H124" s="49"/>
      <c r="I124" s="26">
        <f t="shared" ref="I124" si="2">I126+I128</f>
        <v>6922202</v>
      </c>
      <c r="J124" s="49"/>
    </row>
    <row r="125" spans="1:10" x14ac:dyDescent="0.35">
      <c r="A125" s="7"/>
      <c r="B125" s="2"/>
      <c r="C125" s="7"/>
      <c r="D125" s="8"/>
      <c r="E125" s="43" t="s">
        <v>63</v>
      </c>
      <c r="F125" s="4"/>
      <c r="G125" s="22"/>
      <c r="H125" s="22"/>
      <c r="I125" s="26"/>
      <c r="J125" s="23"/>
    </row>
    <row r="126" spans="1:10" ht="36.75" customHeight="1" x14ac:dyDescent="0.35">
      <c r="A126" s="7"/>
      <c r="B126" s="2"/>
      <c r="C126" s="7"/>
      <c r="D126" s="8"/>
      <c r="E126" s="39" t="s">
        <v>343</v>
      </c>
      <c r="F126" s="4" t="s">
        <v>56</v>
      </c>
      <c r="G126" s="22">
        <v>1136268</v>
      </c>
      <c r="H126" s="22"/>
      <c r="I126" s="26">
        <v>1136268</v>
      </c>
      <c r="J126" s="23">
        <v>100</v>
      </c>
    </row>
    <row r="127" spans="1:10" x14ac:dyDescent="0.35">
      <c r="A127" s="7"/>
      <c r="B127" s="2"/>
      <c r="C127" s="7"/>
      <c r="D127" s="8"/>
      <c r="E127" s="43" t="s">
        <v>77</v>
      </c>
      <c r="F127" s="4"/>
      <c r="G127" s="22"/>
      <c r="H127" s="22"/>
      <c r="I127" s="26"/>
      <c r="J127" s="23"/>
    </row>
    <row r="128" spans="1:10" ht="45" x14ac:dyDescent="0.35">
      <c r="A128" s="7"/>
      <c r="B128" s="2"/>
      <c r="C128" s="7"/>
      <c r="D128" s="8"/>
      <c r="E128" s="39" t="s">
        <v>154</v>
      </c>
      <c r="F128" s="4" t="s">
        <v>56</v>
      </c>
      <c r="G128" s="22">
        <v>6285934</v>
      </c>
      <c r="H128" s="22"/>
      <c r="I128" s="26">
        <f>6285934-500000</f>
        <v>5785934</v>
      </c>
      <c r="J128" s="23">
        <v>92.045732583256523</v>
      </c>
    </row>
    <row r="129" spans="1:11" ht="75" x14ac:dyDescent="0.35">
      <c r="A129" s="32" t="s">
        <v>184</v>
      </c>
      <c r="B129" s="32" t="s">
        <v>185</v>
      </c>
      <c r="C129" s="40" t="s">
        <v>75</v>
      </c>
      <c r="D129" s="33" t="s">
        <v>186</v>
      </c>
      <c r="E129" s="89"/>
      <c r="F129" s="49"/>
      <c r="G129" s="49"/>
      <c r="H129" s="49"/>
      <c r="I129" s="26">
        <f>I131+I133+I135+I138+I136+I139</f>
        <v>15372881</v>
      </c>
      <c r="J129" s="49"/>
    </row>
    <row r="130" spans="1:11" x14ac:dyDescent="0.35">
      <c r="A130" s="7"/>
      <c r="B130" s="2"/>
      <c r="C130" s="7"/>
      <c r="D130" s="8"/>
      <c r="E130" s="43" t="s">
        <v>81</v>
      </c>
      <c r="F130" s="4"/>
      <c r="G130" s="22"/>
      <c r="H130" s="22"/>
      <c r="I130" s="26"/>
      <c r="J130" s="23"/>
    </row>
    <row r="131" spans="1:11" ht="45" x14ac:dyDescent="0.35">
      <c r="A131" s="7"/>
      <c r="B131" s="2"/>
      <c r="C131" s="7"/>
      <c r="D131" s="8"/>
      <c r="E131" s="39" t="s">
        <v>393</v>
      </c>
      <c r="F131" s="4" t="s">
        <v>55</v>
      </c>
      <c r="G131" s="22">
        <v>16668468</v>
      </c>
      <c r="H131" s="22">
        <v>14791141</v>
      </c>
      <c r="I131" s="26">
        <v>1111583</v>
      </c>
      <c r="J131" s="23">
        <v>100</v>
      </c>
    </row>
    <row r="132" spans="1:11" x14ac:dyDescent="0.35">
      <c r="A132" s="7"/>
      <c r="B132" s="2"/>
      <c r="C132" s="7"/>
      <c r="D132" s="8"/>
      <c r="E132" s="43" t="s">
        <v>187</v>
      </c>
      <c r="F132" s="4"/>
      <c r="G132" s="22"/>
      <c r="H132" s="22"/>
      <c r="I132" s="26"/>
      <c r="J132" s="23"/>
    </row>
    <row r="133" spans="1:11" ht="30" x14ac:dyDescent="0.35">
      <c r="A133" s="7"/>
      <c r="B133" s="2"/>
      <c r="C133" s="7"/>
      <c r="D133" s="8"/>
      <c r="E133" s="39" t="s">
        <v>394</v>
      </c>
      <c r="F133" s="4" t="s">
        <v>65</v>
      </c>
      <c r="G133" s="22">
        <v>20343557</v>
      </c>
      <c r="H133" s="22">
        <v>13123451</v>
      </c>
      <c r="I133" s="26">
        <f>1012162+5038536</f>
        <v>6050698</v>
      </c>
      <c r="J133" s="23">
        <v>100</v>
      </c>
    </row>
    <row r="134" spans="1:11" x14ac:dyDescent="0.35">
      <c r="A134" s="7"/>
      <c r="B134" s="2"/>
      <c r="C134" s="7"/>
      <c r="D134" s="8"/>
      <c r="E134" s="43" t="s">
        <v>189</v>
      </c>
      <c r="F134" s="4"/>
      <c r="G134" s="22"/>
      <c r="H134" s="22"/>
      <c r="I134" s="26"/>
      <c r="J134" s="23"/>
    </row>
    <row r="135" spans="1:11" ht="30" x14ac:dyDescent="0.35">
      <c r="A135" s="7"/>
      <c r="B135" s="2"/>
      <c r="C135" s="7"/>
      <c r="D135" s="8"/>
      <c r="E135" s="39" t="s">
        <v>188</v>
      </c>
      <c r="F135" s="4" t="s">
        <v>103</v>
      </c>
      <c r="G135" s="22">
        <v>13613568</v>
      </c>
      <c r="H135" s="22">
        <v>12041026</v>
      </c>
      <c r="I135" s="26">
        <v>1043357</v>
      </c>
      <c r="J135" s="23">
        <v>100</v>
      </c>
    </row>
    <row r="136" spans="1:11" ht="45" x14ac:dyDescent="0.35">
      <c r="A136" s="7"/>
      <c r="B136" s="2"/>
      <c r="C136" s="7"/>
      <c r="D136" s="8"/>
      <c r="E136" s="39" t="s">
        <v>391</v>
      </c>
      <c r="F136" s="4">
        <v>2023</v>
      </c>
      <c r="G136" s="22">
        <v>100000</v>
      </c>
      <c r="H136" s="22"/>
      <c r="I136" s="26">
        <v>100000</v>
      </c>
      <c r="J136" s="23">
        <v>100</v>
      </c>
    </row>
    <row r="137" spans="1:11" x14ac:dyDescent="0.35">
      <c r="A137" s="7"/>
      <c r="B137" s="2"/>
      <c r="C137" s="7"/>
      <c r="D137" s="8"/>
      <c r="E137" s="43" t="s">
        <v>190</v>
      </c>
      <c r="F137" s="4"/>
      <c r="G137" s="22"/>
      <c r="H137" s="22"/>
      <c r="I137" s="26"/>
      <c r="J137" s="23"/>
    </row>
    <row r="138" spans="1:11" ht="51.75" customHeight="1" x14ac:dyDescent="0.35">
      <c r="A138" s="7"/>
      <c r="B138" s="2"/>
      <c r="C138" s="7"/>
      <c r="D138" s="8"/>
      <c r="E138" s="39" t="s">
        <v>395</v>
      </c>
      <c r="F138" s="4" t="s">
        <v>103</v>
      </c>
      <c r="G138" s="22">
        <v>19778844</v>
      </c>
      <c r="H138" s="22">
        <v>12811601</v>
      </c>
      <c r="I138" s="26">
        <f>967243+6000000</f>
        <v>6967243</v>
      </c>
      <c r="J138" s="23">
        <v>100</v>
      </c>
    </row>
    <row r="139" spans="1:11" ht="45" x14ac:dyDescent="0.35">
      <c r="A139" s="7"/>
      <c r="B139" s="2"/>
      <c r="C139" s="7"/>
      <c r="D139" s="8"/>
      <c r="E139" s="39" t="s">
        <v>392</v>
      </c>
      <c r="F139" s="4">
        <v>2023</v>
      </c>
      <c r="G139" s="22">
        <v>100000</v>
      </c>
      <c r="H139" s="22"/>
      <c r="I139" s="26">
        <v>100000</v>
      </c>
      <c r="J139" s="23">
        <v>100</v>
      </c>
    </row>
    <row r="140" spans="1:11" x14ac:dyDescent="0.35">
      <c r="A140" s="32" t="s">
        <v>78</v>
      </c>
      <c r="B140" s="32" t="s">
        <v>79</v>
      </c>
      <c r="C140" s="40" t="s">
        <v>53</v>
      </c>
      <c r="D140" s="33" t="s">
        <v>80</v>
      </c>
      <c r="E140" s="89"/>
      <c r="F140" s="49"/>
      <c r="G140" s="49"/>
      <c r="H140" s="49"/>
      <c r="I140" s="26">
        <f>I146+I156+I157+I158+I159+I160+I164+I165+I166+I168+I170+I172+I174+I176+I178+I148+I151+I154+I155+I143+I149+I180+I144+I147+I152+I153+I161+I162</f>
        <v>102317982</v>
      </c>
      <c r="J140" s="49"/>
    </row>
    <row r="141" spans="1:11" x14ac:dyDescent="0.35">
      <c r="A141" s="7"/>
      <c r="B141" s="2"/>
      <c r="C141" s="7"/>
      <c r="D141" s="8"/>
      <c r="E141" s="43" t="s">
        <v>63</v>
      </c>
      <c r="F141" s="4"/>
      <c r="G141" s="22"/>
      <c r="H141" s="22"/>
      <c r="I141" s="26"/>
      <c r="J141" s="23"/>
    </row>
    <row r="142" spans="1:11" ht="30" x14ac:dyDescent="0.35">
      <c r="A142" s="7"/>
      <c r="B142" s="2"/>
      <c r="C142" s="7"/>
      <c r="D142" s="8"/>
      <c r="E142" s="66" t="s">
        <v>338</v>
      </c>
      <c r="F142" s="4"/>
      <c r="G142" s="22"/>
      <c r="H142" s="22"/>
      <c r="I142" s="26">
        <f>I143+I144</f>
        <v>4663827</v>
      </c>
      <c r="J142" s="23"/>
    </row>
    <row r="143" spans="1:11" s="64" customFormat="1" ht="45" x14ac:dyDescent="0.35">
      <c r="A143" s="57"/>
      <c r="B143" s="58"/>
      <c r="C143" s="57"/>
      <c r="D143" s="67"/>
      <c r="E143" s="53" t="s">
        <v>203</v>
      </c>
      <c r="F143" s="44" t="s">
        <v>56</v>
      </c>
      <c r="G143" s="45">
        <v>174081507</v>
      </c>
      <c r="H143" s="45"/>
      <c r="I143" s="68">
        <v>2563827</v>
      </c>
      <c r="J143" s="54">
        <v>1.4727739001018643</v>
      </c>
      <c r="K143" s="69"/>
    </row>
    <row r="144" spans="1:11" s="64" customFormat="1" ht="63.75" customHeight="1" x14ac:dyDescent="0.35">
      <c r="A144" s="57"/>
      <c r="B144" s="58"/>
      <c r="C144" s="57"/>
      <c r="D144" s="67"/>
      <c r="E144" s="53" t="s">
        <v>341</v>
      </c>
      <c r="F144" s="44" t="s">
        <v>245</v>
      </c>
      <c r="G144" s="45">
        <v>2100000</v>
      </c>
      <c r="H144" s="45"/>
      <c r="I144" s="68">
        <v>2100000</v>
      </c>
      <c r="J144" s="54">
        <v>100</v>
      </c>
      <c r="K144" s="69"/>
    </row>
    <row r="145" spans="1:11" s="64" customFormat="1" ht="56.25" customHeight="1" x14ac:dyDescent="0.35">
      <c r="A145" s="57"/>
      <c r="B145" s="58"/>
      <c r="C145" s="57"/>
      <c r="D145" s="67"/>
      <c r="E145" s="39" t="s">
        <v>318</v>
      </c>
      <c r="F145" s="44"/>
      <c r="G145" s="45"/>
      <c r="H145" s="45"/>
      <c r="I145" s="26">
        <f>I146+I147</f>
        <v>1734329</v>
      </c>
      <c r="J145" s="54"/>
      <c r="K145" s="69"/>
    </row>
    <row r="146" spans="1:11" s="64" customFormat="1" ht="60" x14ac:dyDescent="0.35">
      <c r="A146" s="57"/>
      <c r="B146" s="58"/>
      <c r="C146" s="57"/>
      <c r="D146" s="67"/>
      <c r="E146" s="53" t="s">
        <v>238</v>
      </c>
      <c r="F146" s="44" t="s">
        <v>55</v>
      </c>
      <c r="G146" s="45">
        <v>13247916</v>
      </c>
      <c r="H146" s="45">
        <v>6927783</v>
      </c>
      <c r="I146" s="68">
        <v>334329</v>
      </c>
      <c r="J146" s="54">
        <v>54.817014238314918</v>
      </c>
      <c r="K146" s="69"/>
    </row>
    <row r="147" spans="1:11" s="64" customFormat="1" ht="75" x14ac:dyDescent="0.35">
      <c r="A147" s="57"/>
      <c r="B147" s="58"/>
      <c r="C147" s="57"/>
      <c r="D147" s="67"/>
      <c r="E147" s="53" t="s">
        <v>342</v>
      </c>
      <c r="F147" s="44" t="s">
        <v>245</v>
      </c>
      <c r="G147" s="45">
        <v>1400000</v>
      </c>
      <c r="H147" s="45"/>
      <c r="I147" s="68">
        <v>1400000</v>
      </c>
      <c r="J147" s="54">
        <v>100</v>
      </c>
      <c r="K147" s="69"/>
    </row>
    <row r="148" spans="1:11" ht="30" x14ac:dyDescent="0.35">
      <c r="A148" s="7"/>
      <c r="B148" s="2"/>
      <c r="C148" s="7"/>
      <c r="D148" s="8"/>
      <c r="E148" s="39" t="s">
        <v>191</v>
      </c>
      <c r="F148" s="4" t="s">
        <v>83</v>
      </c>
      <c r="G148" s="22">
        <v>48407797</v>
      </c>
      <c r="H148" s="22">
        <v>981892</v>
      </c>
      <c r="I148" s="26">
        <v>30338989</v>
      </c>
      <c r="J148" s="23">
        <v>64.702140855532008</v>
      </c>
    </row>
    <row r="149" spans="1:11" ht="60" x14ac:dyDescent="0.35">
      <c r="A149" s="7"/>
      <c r="B149" s="2"/>
      <c r="C149" s="7"/>
      <c r="D149" s="8"/>
      <c r="E149" s="39" t="s">
        <v>250</v>
      </c>
      <c r="F149" s="4" t="s">
        <v>67</v>
      </c>
      <c r="G149" s="22">
        <v>21805683</v>
      </c>
      <c r="H149" s="22">
        <v>6983510</v>
      </c>
      <c r="I149" s="26">
        <v>3300000</v>
      </c>
      <c r="J149" s="23">
        <v>47.15977023054036</v>
      </c>
    </row>
    <row r="150" spans="1:11" x14ac:dyDescent="0.35">
      <c r="A150" s="7"/>
      <c r="B150" s="2"/>
      <c r="C150" s="7"/>
      <c r="D150" s="8"/>
      <c r="E150" s="90" t="s">
        <v>81</v>
      </c>
      <c r="F150" s="4"/>
      <c r="G150" s="22"/>
      <c r="H150" s="22"/>
      <c r="I150" s="26"/>
      <c r="J150" s="23"/>
    </row>
    <row r="151" spans="1:11" ht="60" x14ac:dyDescent="0.35">
      <c r="A151" s="7"/>
      <c r="B151" s="2"/>
      <c r="C151" s="7"/>
      <c r="D151" s="8"/>
      <c r="E151" s="39" t="s">
        <v>193</v>
      </c>
      <c r="F151" s="4" t="s">
        <v>56</v>
      </c>
      <c r="G151" s="22">
        <v>1021338</v>
      </c>
      <c r="H151" s="22">
        <v>100000</v>
      </c>
      <c r="I151" s="26">
        <v>921338</v>
      </c>
      <c r="J151" s="23">
        <v>100</v>
      </c>
    </row>
    <row r="152" spans="1:11" ht="65.25" customHeight="1" x14ac:dyDescent="0.35">
      <c r="A152" s="7"/>
      <c r="B152" s="2"/>
      <c r="C152" s="7"/>
      <c r="D152" s="8"/>
      <c r="E152" s="39" t="s">
        <v>331</v>
      </c>
      <c r="F152" s="4" t="s">
        <v>245</v>
      </c>
      <c r="G152" s="22">
        <v>1100000</v>
      </c>
      <c r="H152" s="22"/>
      <c r="I152" s="26">
        <v>1100000</v>
      </c>
      <c r="J152" s="23">
        <v>100</v>
      </c>
    </row>
    <row r="153" spans="1:11" ht="54" customHeight="1" x14ac:dyDescent="0.35">
      <c r="A153" s="7"/>
      <c r="B153" s="2"/>
      <c r="C153" s="7"/>
      <c r="D153" s="8"/>
      <c r="E153" s="39" t="s">
        <v>332</v>
      </c>
      <c r="F153" s="4" t="s">
        <v>245</v>
      </c>
      <c r="G153" s="22">
        <v>2400000</v>
      </c>
      <c r="H153" s="22"/>
      <c r="I153" s="26">
        <v>2400000</v>
      </c>
      <c r="J153" s="23">
        <v>100</v>
      </c>
    </row>
    <row r="154" spans="1:11" ht="45" x14ac:dyDescent="0.35">
      <c r="A154" s="7"/>
      <c r="B154" s="2"/>
      <c r="C154" s="7"/>
      <c r="D154" s="8"/>
      <c r="E154" s="39" t="s">
        <v>194</v>
      </c>
      <c r="F154" s="4" t="s">
        <v>56</v>
      </c>
      <c r="G154" s="22">
        <v>1397005</v>
      </c>
      <c r="H154" s="22">
        <v>100000</v>
      </c>
      <c r="I154" s="26">
        <v>1297005</v>
      </c>
      <c r="J154" s="23">
        <v>100</v>
      </c>
    </row>
    <row r="155" spans="1:11" ht="60" x14ac:dyDescent="0.35">
      <c r="A155" s="7"/>
      <c r="B155" s="2"/>
      <c r="C155" s="7"/>
      <c r="D155" s="8"/>
      <c r="E155" s="39" t="s">
        <v>192</v>
      </c>
      <c r="F155" s="4" t="s">
        <v>56</v>
      </c>
      <c r="G155" s="22">
        <v>1045897.9999999999</v>
      </c>
      <c r="H155" s="22">
        <v>100000</v>
      </c>
      <c r="I155" s="26">
        <v>945898</v>
      </c>
      <c r="J155" s="23">
        <v>100.00000000000003</v>
      </c>
    </row>
    <row r="156" spans="1:11" ht="45" x14ac:dyDescent="0.35">
      <c r="A156" s="7"/>
      <c r="B156" s="2"/>
      <c r="C156" s="7"/>
      <c r="D156" s="8"/>
      <c r="E156" s="39" t="s">
        <v>82</v>
      </c>
      <c r="F156" s="4" t="s">
        <v>55</v>
      </c>
      <c r="G156" s="22">
        <v>16506865</v>
      </c>
      <c r="H156" s="22">
        <v>1299202</v>
      </c>
      <c r="I156" s="26">
        <v>6331604</v>
      </c>
      <c r="J156" s="23">
        <v>46.228075409837061</v>
      </c>
    </row>
    <row r="157" spans="1:11" ht="45" x14ac:dyDescent="0.35">
      <c r="A157" s="32"/>
      <c r="B157" s="32"/>
      <c r="C157" s="40"/>
      <c r="D157" s="33"/>
      <c r="E157" s="39" t="s">
        <v>155</v>
      </c>
      <c r="F157" s="4" t="s">
        <v>83</v>
      </c>
      <c r="G157" s="22">
        <v>596559</v>
      </c>
      <c r="H157" s="49"/>
      <c r="I157" s="26">
        <v>596559</v>
      </c>
      <c r="J157" s="23">
        <v>100</v>
      </c>
    </row>
    <row r="158" spans="1:11" ht="60" x14ac:dyDescent="0.35">
      <c r="A158" s="32"/>
      <c r="B158" s="32"/>
      <c r="C158" s="40"/>
      <c r="D158" s="33"/>
      <c r="E158" s="39" t="s">
        <v>84</v>
      </c>
      <c r="F158" s="4" t="s">
        <v>83</v>
      </c>
      <c r="G158" s="22">
        <v>847141</v>
      </c>
      <c r="H158" s="49"/>
      <c r="I158" s="26">
        <v>847141</v>
      </c>
      <c r="J158" s="23">
        <v>100</v>
      </c>
    </row>
    <row r="159" spans="1:11" ht="66" customHeight="1" x14ac:dyDescent="0.35">
      <c r="A159" s="32"/>
      <c r="B159" s="32"/>
      <c r="C159" s="40"/>
      <c r="D159" s="33"/>
      <c r="E159" s="39" t="s">
        <v>239</v>
      </c>
      <c r="F159" s="4" t="s">
        <v>83</v>
      </c>
      <c r="G159" s="22">
        <v>46979756</v>
      </c>
      <c r="H159" s="22">
        <v>15847787</v>
      </c>
      <c r="I159" s="26">
        <f>1000000+3700000+377416</f>
        <v>5077416</v>
      </c>
      <c r="J159" s="23">
        <v>44.709683251654184</v>
      </c>
    </row>
    <row r="160" spans="1:11" ht="68.25" customHeight="1" x14ac:dyDescent="0.35">
      <c r="A160" s="32"/>
      <c r="B160" s="32"/>
      <c r="C160" s="40"/>
      <c r="D160" s="33"/>
      <c r="E160" s="39" t="s">
        <v>156</v>
      </c>
      <c r="F160" s="4" t="s">
        <v>83</v>
      </c>
      <c r="G160" s="22">
        <v>847141</v>
      </c>
      <c r="H160" s="49"/>
      <c r="I160" s="26">
        <v>847141</v>
      </c>
      <c r="J160" s="23">
        <v>100</v>
      </c>
    </row>
    <row r="161" spans="1:10" ht="53.25" customHeight="1" x14ac:dyDescent="0.35">
      <c r="A161" s="32"/>
      <c r="B161" s="32"/>
      <c r="C161" s="40"/>
      <c r="D161" s="33"/>
      <c r="E161" s="39" t="s">
        <v>333</v>
      </c>
      <c r="F161" s="4" t="s">
        <v>55</v>
      </c>
      <c r="G161" s="22">
        <v>131701204</v>
      </c>
      <c r="H161" s="50">
        <v>2857694</v>
      </c>
      <c r="I161" s="26">
        <f>36165010+10000000-27023047</f>
        <v>19141963</v>
      </c>
      <c r="J161" s="23">
        <v>76.048839849634192</v>
      </c>
    </row>
    <row r="162" spans="1:10" ht="81.75" customHeight="1" x14ac:dyDescent="0.35">
      <c r="A162" s="32"/>
      <c r="B162" s="32"/>
      <c r="C162" s="40"/>
      <c r="D162" s="33"/>
      <c r="E162" s="39" t="s">
        <v>397</v>
      </c>
      <c r="F162" s="4" t="s">
        <v>245</v>
      </c>
      <c r="G162" s="22">
        <v>100000</v>
      </c>
      <c r="H162" s="50"/>
      <c r="I162" s="26">
        <v>100000</v>
      </c>
      <c r="J162" s="23">
        <v>100</v>
      </c>
    </row>
    <row r="163" spans="1:10" x14ac:dyDescent="0.35">
      <c r="A163" s="7"/>
      <c r="B163" s="2"/>
      <c r="C163" s="7"/>
      <c r="D163" s="8"/>
      <c r="E163" s="43" t="s">
        <v>85</v>
      </c>
      <c r="F163" s="4"/>
      <c r="G163" s="22"/>
      <c r="H163" s="22"/>
      <c r="I163" s="26"/>
      <c r="J163" s="23"/>
    </row>
    <row r="164" spans="1:10" ht="45" x14ac:dyDescent="0.35">
      <c r="A164" s="7"/>
      <c r="B164" s="2"/>
      <c r="C164" s="7"/>
      <c r="D164" s="8"/>
      <c r="E164" s="39" t="s">
        <v>174</v>
      </c>
      <c r="F164" s="4" t="s">
        <v>56</v>
      </c>
      <c r="G164" s="22">
        <v>789687</v>
      </c>
      <c r="H164" s="22">
        <v>50000</v>
      </c>
      <c r="I164" s="26">
        <v>689687</v>
      </c>
      <c r="J164" s="23">
        <v>93.668377471073981</v>
      </c>
    </row>
    <row r="165" spans="1:10" ht="45" x14ac:dyDescent="0.35">
      <c r="A165" s="32"/>
      <c r="B165" s="32"/>
      <c r="C165" s="40"/>
      <c r="D165" s="8"/>
      <c r="E165" s="39" t="s">
        <v>175</v>
      </c>
      <c r="F165" s="4" t="s">
        <v>56</v>
      </c>
      <c r="G165" s="22">
        <v>1020070</v>
      </c>
      <c r="H165" s="22">
        <v>50000</v>
      </c>
      <c r="I165" s="26">
        <v>920070</v>
      </c>
      <c r="J165" s="23">
        <v>95.098375601674391</v>
      </c>
    </row>
    <row r="166" spans="1:10" ht="45" x14ac:dyDescent="0.35">
      <c r="A166" s="32"/>
      <c r="B166" s="32"/>
      <c r="C166" s="40"/>
      <c r="D166" s="8"/>
      <c r="E166" s="39" t="s">
        <v>176</v>
      </c>
      <c r="F166" s="4" t="s">
        <v>56</v>
      </c>
      <c r="G166" s="22">
        <v>1020070</v>
      </c>
      <c r="H166" s="22">
        <v>50000</v>
      </c>
      <c r="I166" s="26">
        <v>920070</v>
      </c>
      <c r="J166" s="23">
        <v>95.098375601674391</v>
      </c>
    </row>
    <row r="167" spans="1:10" x14ac:dyDescent="0.35">
      <c r="A167" s="7"/>
      <c r="B167" s="2"/>
      <c r="C167" s="7"/>
      <c r="D167" s="8"/>
      <c r="E167" s="43" t="s">
        <v>86</v>
      </c>
      <c r="F167" s="4"/>
      <c r="G167" s="22"/>
      <c r="H167" s="22"/>
      <c r="I167" s="26"/>
      <c r="J167" s="23"/>
    </row>
    <row r="168" spans="1:10" ht="30" x14ac:dyDescent="0.35">
      <c r="A168" s="32"/>
      <c r="B168" s="32"/>
      <c r="C168" s="40"/>
      <c r="D168" s="8"/>
      <c r="E168" s="39" t="s">
        <v>87</v>
      </c>
      <c r="F168" s="4" t="s">
        <v>88</v>
      </c>
      <c r="G168" s="22">
        <v>34776028</v>
      </c>
      <c r="H168" s="22">
        <v>13187019</v>
      </c>
      <c r="I168" s="26">
        <f>3903751-40877</f>
        <v>3862874</v>
      </c>
      <c r="J168" s="23">
        <v>49.027718174139956</v>
      </c>
    </row>
    <row r="169" spans="1:10" x14ac:dyDescent="0.35">
      <c r="A169" s="7"/>
      <c r="B169" s="2"/>
      <c r="C169" s="7"/>
      <c r="D169" s="8"/>
      <c r="E169" s="43" t="s">
        <v>89</v>
      </c>
      <c r="F169" s="4"/>
      <c r="G169" s="22"/>
      <c r="H169" s="22"/>
      <c r="I169" s="26"/>
      <c r="J169" s="23"/>
    </row>
    <row r="170" spans="1:10" ht="30" x14ac:dyDescent="0.35">
      <c r="A170" s="32"/>
      <c r="B170" s="32"/>
      <c r="C170" s="40"/>
      <c r="D170" s="8"/>
      <c r="E170" s="39" t="s">
        <v>90</v>
      </c>
      <c r="F170" s="4" t="s">
        <v>88</v>
      </c>
      <c r="G170" s="22">
        <v>27149283</v>
      </c>
      <c r="H170" s="22">
        <v>3182083</v>
      </c>
      <c r="I170" s="26">
        <v>1920324</v>
      </c>
      <c r="J170" s="23">
        <v>18.793892273324492</v>
      </c>
    </row>
    <row r="171" spans="1:10" x14ac:dyDescent="0.35">
      <c r="A171" s="7"/>
      <c r="B171" s="2"/>
      <c r="C171" s="7"/>
      <c r="D171" s="8"/>
      <c r="E171" s="43" t="s">
        <v>91</v>
      </c>
      <c r="F171" s="4"/>
      <c r="G171" s="22"/>
      <c r="H171" s="22"/>
      <c r="I171" s="26"/>
      <c r="J171" s="23"/>
    </row>
    <row r="172" spans="1:10" ht="30" x14ac:dyDescent="0.35">
      <c r="A172" s="32"/>
      <c r="B172" s="32"/>
      <c r="C172" s="40"/>
      <c r="D172" s="8"/>
      <c r="E172" s="39" t="s">
        <v>92</v>
      </c>
      <c r="F172" s="4" t="s">
        <v>93</v>
      </c>
      <c r="G172" s="22">
        <v>46110961</v>
      </c>
      <c r="H172" s="22">
        <v>38191172</v>
      </c>
      <c r="I172" s="26">
        <v>5350893</v>
      </c>
      <c r="J172" s="23">
        <v>94.428882104625842</v>
      </c>
    </row>
    <row r="173" spans="1:10" x14ac:dyDescent="0.35">
      <c r="A173" s="7"/>
      <c r="B173" s="2"/>
      <c r="C173" s="7"/>
      <c r="D173" s="8"/>
      <c r="E173" s="43" t="s">
        <v>94</v>
      </c>
      <c r="F173" s="4"/>
      <c r="G173" s="22"/>
      <c r="H173" s="22"/>
      <c r="I173" s="26"/>
      <c r="J173" s="23"/>
    </row>
    <row r="174" spans="1:10" ht="30" x14ac:dyDescent="0.35">
      <c r="A174" s="32"/>
      <c r="B174" s="32"/>
      <c r="C174" s="40"/>
      <c r="D174" s="70"/>
      <c r="E174" s="39" t="s">
        <v>157</v>
      </c>
      <c r="F174" s="4" t="s">
        <v>67</v>
      </c>
      <c r="G174" s="22">
        <v>55718418</v>
      </c>
      <c r="H174" s="22">
        <v>53637552</v>
      </c>
      <c r="I174" s="26">
        <v>1870474</v>
      </c>
      <c r="J174" s="23">
        <v>100</v>
      </c>
    </row>
    <row r="175" spans="1:10" x14ac:dyDescent="0.35">
      <c r="A175" s="7"/>
      <c r="B175" s="2"/>
      <c r="C175" s="7"/>
      <c r="D175" s="8"/>
      <c r="E175" s="43" t="s">
        <v>95</v>
      </c>
      <c r="F175" s="4"/>
      <c r="G175" s="22"/>
      <c r="H175" s="22"/>
      <c r="I175" s="26"/>
      <c r="J175" s="23"/>
    </row>
    <row r="176" spans="1:10" ht="42" customHeight="1" x14ac:dyDescent="0.35">
      <c r="A176" s="32"/>
      <c r="B176" s="32"/>
      <c r="C176" s="40"/>
      <c r="D176" s="70"/>
      <c r="E176" s="39" t="s">
        <v>96</v>
      </c>
      <c r="F176" s="4" t="s">
        <v>97</v>
      </c>
      <c r="G176" s="22">
        <v>27166013</v>
      </c>
      <c r="H176" s="22">
        <v>26338435</v>
      </c>
      <c r="I176" s="26">
        <v>8900</v>
      </c>
      <c r="J176" s="23">
        <v>100</v>
      </c>
    </row>
    <row r="177" spans="1:11" x14ac:dyDescent="0.35">
      <c r="A177" s="32"/>
      <c r="B177" s="32"/>
      <c r="C177" s="40"/>
      <c r="D177" s="8"/>
      <c r="E177" s="43" t="s">
        <v>98</v>
      </c>
      <c r="F177" s="4"/>
      <c r="G177" s="22"/>
      <c r="H177" s="22"/>
      <c r="I177" s="26"/>
      <c r="J177" s="23"/>
    </row>
    <row r="178" spans="1:11" ht="51.75" customHeight="1" x14ac:dyDescent="0.35">
      <c r="A178" s="32"/>
      <c r="B178" s="32"/>
      <c r="C178" s="40"/>
      <c r="D178" s="70"/>
      <c r="E178" s="39" t="s">
        <v>237</v>
      </c>
      <c r="F178" s="4" t="s">
        <v>67</v>
      </c>
      <c r="G178" s="22">
        <v>33207035</v>
      </c>
      <c r="H178" s="22">
        <v>24080544</v>
      </c>
      <c r="I178" s="26">
        <v>6401480</v>
      </c>
      <c r="J178" s="23">
        <v>100</v>
      </c>
    </row>
    <row r="179" spans="1:11" x14ac:dyDescent="0.35">
      <c r="A179" s="32"/>
      <c r="B179" s="32"/>
      <c r="C179" s="40"/>
      <c r="D179" s="8"/>
      <c r="E179" s="43" t="s">
        <v>308</v>
      </c>
      <c r="F179" s="4"/>
      <c r="G179" s="22"/>
      <c r="H179" s="22"/>
      <c r="I179" s="26"/>
      <c r="J179" s="23"/>
    </row>
    <row r="180" spans="1:11" ht="30" x14ac:dyDescent="0.35">
      <c r="A180" s="32"/>
      <c r="B180" s="32"/>
      <c r="C180" s="40"/>
      <c r="D180" s="70"/>
      <c r="E180" s="39" t="s">
        <v>309</v>
      </c>
      <c r="F180" s="4" t="s">
        <v>97</v>
      </c>
      <c r="G180" s="22">
        <v>6468720</v>
      </c>
      <c r="H180" s="22">
        <v>3613906</v>
      </c>
      <c r="I180" s="26">
        <v>730000</v>
      </c>
      <c r="J180" s="23">
        <v>67.152481480107355</v>
      </c>
    </row>
    <row r="181" spans="1:11" x14ac:dyDescent="0.35">
      <c r="A181" s="32" t="s">
        <v>99</v>
      </c>
      <c r="B181" s="32" t="s">
        <v>100</v>
      </c>
      <c r="C181" s="40" t="s">
        <v>53</v>
      </c>
      <c r="D181" s="33" t="s">
        <v>101</v>
      </c>
      <c r="E181" s="4"/>
      <c r="F181" s="4"/>
      <c r="G181" s="22"/>
      <c r="H181" s="22"/>
      <c r="I181" s="26">
        <f>I182+I183+I184+I187+I188+I201+I202+I203+I204+I208+I213+I189+I192+I196+I209+I214+I218+I210+I190+I193+I194+I197+I205+I206+I216+I185+I198+I199</f>
        <v>699188049</v>
      </c>
      <c r="J181" s="23"/>
    </row>
    <row r="182" spans="1:11" ht="45" x14ac:dyDescent="0.35">
      <c r="A182" s="7"/>
      <c r="B182" s="2"/>
      <c r="C182" s="7"/>
      <c r="D182" s="70"/>
      <c r="E182" s="39" t="s">
        <v>158</v>
      </c>
      <c r="F182" s="4" t="s">
        <v>70</v>
      </c>
      <c r="G182" s="22">
        <v>125458136</v>
      </c>
      <c r="H182" s="22">
        <v>119367055</v>
      </c>
      <c r="I182" s="26">
        <f>885625+100000</f>
        <v>985625</v>
      </c>
      <c r="J182" s="23">
        <v>95.850842228358943</v>
      </c>
    </row>
    <row r="183" spans="1:11" ht="45" x14ac:dyDescent="0.35">
      <c r="A183" s="32"/>
      <c r="B183" s="32"/>
      <c r="C183" s="40"/>
      <c r="D183" s="70"/>
      <c r="E183" s="39" t="s">
        <v>102</v>
      </c>
      <c r="F183" s="4" t="s">
        <v>55</v>
      </c>
      <c r="G183" s="22">
        <v>12003849</v>
      </c>
      <c r="H183" s="22">
        <v>9010936</v>
      </c>
      <c r="I183" s="26">
        <v>2649932</v>
      </c>
      <c r="J183" s="23">
        <v>100</v>
      </c>
    </row>
    <row r="184" spans="1:11" ht="45" x14ac:dyDescent="0.35">
      <c r="A184" s="32"/>
      <c r="B184" s="32"/>
      <c r="C184" s="40"/>
      <c r="D184" s="33"/>
      <c r="E184" s="39" t="s">
        <v>412</v>
      </c>
      <c r="F184" s="4" t="s">
        <v>83</v>
      </c>
      <c r="G184" s="22">
        <v>411863695</v>
      </c>
      <c r="H184" s="22">
        <v>6377065</v>
      </c>
      <c r="I184" s="26">
        <f>116917971+80000000+90000000</f>
        <v>286917971</v>
      </c>
      <c r="J184" s="23">
        <v>71.211675017872111</v>
      </c>
    </row>
    <row r="185" spans="1:11" ht="57" customHeight="1" x14ac:dyDescent="0.35">
      <c r="A185" s="32"/>
      <c r="B185" s="32"/>
      <c r="C185" s="40"/>
      <c r="D185" s="33"/>
      <c r="E185" s="39" t="s">
        <v>398</v>
      </c>
      <c r="F185" s="4" t="s">
        <v>245</v>
      </c>
      <c r="G185" s="22">
        <v>100000</v>
      </c>
      <c r="H185" s="22"/>
      <c r="I185" s="26">
        <v>100000</v>
      </c>
      <c r="J185" s="23">
        <v>100</v>
      </c>
    </row>
    <row r="186" spans="1:11" ht="41.25" customHeight="1" x14ac:dyDescent="0.35">
      <c r="A186" s="32"/>
      <c r="B186" s="32"/>
      <c r="C186" s="40"/>
      <c r="D186" s="33"/>
      <c r="E186" s="39" t="s">
        <v>240</v>
      </c>
      <c r="F186" s="4"/>
      <c r="G186" s="22"/>
      <c r="H186" s="22"/>
      <c r="I186" s="26">
        <f>90714809</f>
        <v>90714809</v>
      </c>
      <c r="J186" s="23"/>
    </row>
    <row r="187" spans="1:11" ht="48" customHeight="1" x14ac:dyDescent="0.35">
      <c r="A187" s="51"/>
      <c r="B187" s="51"/>
      <c r="C187" s="46"/>
      <c r="D187" s="55"/>
      <c r="E187" s="91" t="s">
        <v>159</v>
      </c>
      <c r="F187" s="44" t="s">
        <v>83</v>
      </c>
      <c r="G187" s="45">
        <v>59082072</v>
      </c>
      <c r="H187" s="45">
        <v>1720023</v>
      </c>
      <c r="I187" s="68">
        <v>397279</v>
      </c>
      <c r="J187" s="54">
        <v>3.5836624010071954</v>
      </c>
    </row>
    <row r="188" spans="1:11" ht="55.5" customHeight="1" x14ac:dyDescent="0.35">
      <c r="A188" s="51"/>
      <c r="B188" s="51"/>
      <c r="C188" s="46"/>
      <c r="D188" s="55"/>
      <c r="E188" s="91" t="s">
        <v>160</v>
      </c>
      <c r="F188" s="44" t="s">
        <v>83</v>
      </c>
      <c r="G188" s="45">
        <v>34076816</v>
      </c>
      <c r="H188" s="45">
        <v>1250045</v>
      </c>
      <c r="I188" s="68">
        <v>217530</v>
      </c>
      <c r="J188" s="54">
        <v>4.3066670313329745</v>
      </c>
    </row>
    <row r="189" spans="1:11" ht="60.75" customHeight="1" x14ac:dyDescent="0.35">
      <c r="A189" s="51"/>
      <c r="B189" s="51"/>
      <c r="C189" s="46"/>
      <c r="D189" s="55"/>
      <c r="E189" s="91" t="s">
        <v>260</v>
      </c>
      <c r="F189" s="44" t="s">
        <v>245</v>
      </c>
      <c r="G189" s="45">
        <v>90100000</v>
      </c>
      <c r="H189" s="45"/>
      <c r="I189" s="68">
        <v>90100000</v>
      </c>
      <c r="J189" s="54">
        <v>100</v>
      </c>
    </row>
    <row r="190" spans="1:11" ht="69" customHeight="1" x14ac:dyDescent="0.35">
      <c r="A190" s="32"/>
      <c r="B190" s="32"/>
      <c r="C190" s="40"/>
      <c r="D190" s="33"/>
      <c r="E190" s="71" t="s">
        <v>330</v>
      </c>
      <c r="F190" s="4" t="s">
        <v>245</v>
      </c>
      <c r="G190" s="22">
        <v>750005</v>
      </c>
      <c r="H190" s="22"/>
      <c r="I190" s="26">
        <v>750005</v>
      </c>
      <c r="J190" s="23">
        <v>100</v>
      </c>
    </row>
    <row r="191" spans="1:11" ht="41.25" customHeight="1" x14ac:dyDescent="0.35">
      <c r="A191" s="32"/>
      <c r="B191" s="32"/>
      <c r="C191" s="40"/>
      <c r="D191" s="33"/>
      <c r="E191" s="39" t="s">
        <v>366</v>
      </c>
      <c r="F191" s="4"/>
      <c r="G191" s="22"/>
      <c r="H191" s="22"/>
      <c r="I191" s="26">
        <f>I192+I193+I194</f>
        <v>15000000</v>
      </c>
      <c r="J191" s="23"/>
    </row>
    <row r="192" spans="1:11" s="64" customFormat="1" ht="69" customHeight="1" x14ac:dyDescent="0.35">
      <c r="A192" s="51"/>
      <c r="B192" s="51"/>
      <c r="C192" s="46"/>
      <c r="D192" s="52"/>
      <c r="E192" s="53" t="s">
        <v>251</v>
      </c>
      <c r="F192" s="44" t="s">
        <v>245</v>
      </c>
      <c r="G192" s="45">
        <v>120000000</v>
      </c>
      <c r="H192" s="45"/>
      <c r="I192" s="68">
        <v>1487807</v>
      </c>
      <c r="J192" s="54">
        <v>1.2398391666666666</v>
      </c>
      <c r="K192" s="69"/>
    </row>
    <row r="193" spans="1:11" s="64" customFormat="1" ht="69" customHeight="1" x14ac:dyDescent="0.35">
      <c r="A193" s="51"/>
      <c r="B193" s="51"/>
      <c r="C193" s="46"/>
      <c r="D193" s="52"/>
      <c r="E193" s="53" t="s">
        <v>367</v>
      </c>
      <c r="F193" s="44" t="s">
        <v>245</v>
      </c>
      <c r="G193" s="45">
        <v>178372121</v>
      </c>
      <c r="H193" s="45"/>
      <c r="I193" s="68">
        <f>110000000-60000000-45000000</f>
        <v>5000000</v>
      </c>
      <c r="J193" s="54">
        <v>2.8031286346592248</v>
      </c>
      <c r="K193" s="69"/>
    </row>
    <row r="194" spans="1:11" s="64" customFormat="1" ht="69" customHeight="1" x14ac:dyDescent="0.35">
      <c r="A194" s="51"/>
      <c r="B194" s="51"/>
      <c r="C194" s="46"/>
      <c r="D194" s="52"/>
      <c r="E194" s="53" t="s">
        <v>368</v>
      </c>
      <c r="F194" s="44" t="s">
        <v>245</v>
      </c>
      <c r="G194" s="45">
        <v>8512193</v>
      </c>
      <c r="H194" s="45"/>
      <c r="I194" s="68">
        <v>8512193</v>
      </c>
      <c r="J194" s="54">
        <v>100</v>
      </c>
      <c r="K194" s="69"/>
    </row>
    <row r="195" spans="1:11" ht="59.25" customHeight="1" x14ac:dyDescent="0.35">
      <c r="A195" s="32"/>
      <c r="B195" s="32"/>
      <c r="C195" s="40"/>
      <c r="D195" s="92"/>
      <c r="E195" s="39" t="s">
        <v>369</v>
      </c>
      <c r="F195" s="4"/>
      <c r="G195" s="22"/>
      <c r="H195" s="22"/>
      <c r="I195" s="26">
        <f>I196+I197+I198</f>
        <v>30439275</v>
      </c>
      <c r="J195" s="23"/>
    </row>
    <row r="196" spans="1:11" s="64" customFormat="1" ht="80.25" customHeight="1" x14ac:dyDescent="0.35">
      <c r="A196" s="51"/>
      <c r="B196" s="51"/>
      <c r="C196" s="46"/>
      <c r="D196" s="55"/>
      <c r="E196" s="53" t="s">
        <v>370</v>
      </c>
      <c r="F196" s="44" t="s">
        <v>245</v>
      </c>
      <c r="G196" s="45">
        <v>180000000</v>
      </c>
      <c r="H196" s="45"/>
      <c r="I196" s="68">
        <f>175000000-137318725-5000000-12242000</f>
        <v>20439275</v>
      </c>
      <c r="J196" s="54">
        <v>11.355152777777777</v>
      </c>
      <c r="K196" s="69"/>
    </row>
    <row r="197" spans="1:11" s="64" customFormat="1" ht="80.25" customHeight="1" x14ac:dyDescent="0.35">
      <c r="A197" s="51"/>
      <c r="B197" s="51"/>
      <c r="C197" s="46"/>
      <c r="D197" s="55"/>
      <c r="E197" s="53" t="s">
        <v>371</v>
      </c>
      <c r="F197" s="44" t="s">
        <v>245</v>
      </c>
      <c r="G197" s="45">
        <v>5000000</v>
      </c>
      <c r="H197" s="45"/>
      <c r="I197" s="68">
        <v>5000000</v>
      </c>
      <c r="J197" s="54">
        <v>100</v>
      </c>
      <c r="K197" s="69"/>
    </row>
    <row r="198" spans="1:11" s="64" customFormat="1" ht="80.25" customHeight="1" x14ac:dyDescent="0.35">
      <c r="A198" s="51"/>
      <c r="B198" s="51"/>
      <c r="C198" s="46"/>
      <c r="D198" s="55"/>
      <c r="E198" s="53" t="s">
        <v>399</v>
      </c>
      <c r="F198" s="93" t="s">
        <v>245</v>
      </c>
      <c r="G198" s="94">
        <v>5000000</v>
      </c>
      <c r="H198" s="45"/>
      <c r="I198" s="68">
        <v>5000000</v>
      </c>
      <c r="J198" s="54">
        <v>100</v>
      </c>
      <c r="K198" s="69"/>
    </row>
    <row r="199" spans="1:11" s="64" customFormat="1" ht="49.5" customHeight="1" x14ac:dyDescent="0.35">
      <c r="A199" s="32"/>
      <c r="B199" s="32"/>
      <c r="C199" s="40"/>
      <c r="D199" s="33"/>
      <c r="E199" s="39" t="s">
        <v>400</v>
      </c>
      <c r="F199" s="86" t="s">
        <v>401</v>
      </c>
      <c r="G199" s="87">
        <v>497435328</v>
      </c>
      <c r="H199" s="22">
        <v>179010810</v>
      </c>
      <c r="I199" s="26">
        <v>4000000</v>
      </c>
      <c r="J199" s="23">
        <v>36.790875054214084</v>
      </c>
      <c r="K199" s="69"/>
    </row>
    <row r="200" spans="1:11" x14ac:dyDescent="0.35">
      <c r="A200" s="7"/>
      <c r="B200" s="2"/>
      <c r="C200" s="7"/>
      <c r="D200" s="8"/>
      <c r="E200" s="43" t="s">
        <v>63</v>
      </c>
      <c r="F200" s="4"/>
      <c r="G200" s="22"/>
      <c r="H200" s="22"/>
      <c r="I200" s="26"/>
      <c r="J200" s="23"/>
    </row>
    <row r="201" spans="1:11" ht="45" x14ac:dyDescent="0.35">
      <c r="A201" s="32"/>
      <c r="B201" s="32"/>
      <c r="C201" s="40"/>
      <c r="D201" s="33"/>
      <c r="E201" s="39" t="s">
        <v>195</v>
      </c>
      <c r="F201" s="4" t="s">
        <v>65</v>
      </c>
      <c r="G201" s="22">
        <v>366785137</v>
      </c>
      <c r="H201" s="22">
        <v>264771586</v>
      </c>
      <c r="I201" s="26">
        <v>102013550</v>
      </c>
      <c r="J201" s="23">
        <v>100</v>
      </c>
    </row>
    <row r="202" spans="1:11" ht="45" x14ac:dyDescent="0.35">
      <c r="A202" s="32"/>
      <c r="B202" s="32"/>
      <c r="C202" s="40"/>
      <c r="D202" s="33"/>
      <c r="E202" s="39" t="s">
        <v>177</v>
      </c>
      <c r="F202" s="4" t="s">
        <v>375</v>
      </c>
      <c r="G202" s="22">
        <v>36135701</v>
      </c>
      <c r="H202" s="22">
        <v>23510978</v>
      </c>
      <c r="I202" s="26">
        <v>1761128</v>
      </c>
      <c r="J202" s="23">
        <v>69.936670109153283</v>
      </c>
    </row>
    <row r="203" spans="1:11" ht="45" x14ac:dyDescent="0.35">
      <c r="A203" s="32"/>
      <c r="B203" s="32"/>
      <c r="C203" s="40"/>
      <c r="D203" s="33"/>
      <c r="E203" s="39" t="s">
        <v>173</v>
      </c>
      <c r="F203" s="4" t="s">
        <v>83</v>
      </c>
      <c r="G203" s="22">
        <v>34457340</v>
      </c>
      <c r="H203" s="22">
        <v>11087746</v>
      </c>
      <c r="I203" s="26">
        <f>5074281+5000000</f>
        <v>10074281</v>
      </c>
      <c r="J203" s="23">
        <v>61.415149863570427</v>
      </c>
    </row>
    <row r="204" spans="1:11" ht="45" x14ac:dyDescent="0.35">
      <c r="A204" s="32"/>
      <c r="B204" s="32"/>
      <c r="C204" s="40"/>
      <c r="D204" s="33"/>
      <c r="E204" s="39" t="s">
        <v>178</v>
      </c>
      <c r="F204" s="4" t="s">
        <v>97</v>
      </c>
      <c r="G204" s="22">
        <v>119654837</v>
      </c>
      <c r="H204" s="22">
        <v>107700119</v>
      </c>
      <c r="I204" s="26">
        <v>17550</v>
      </c>
      <c r="J204" s="23">
        <v>100</v>
      </c>
    </row>
    <row r="205" spans="1:11" ht="61.5" customHeight="1" x14ac:dyDescent="0.35">
      <c r="A205" s="32"/>
      <c r="B205" s="32"/>
      <c r="C205" s="40"/>
      <c r="D205" s="33"/>
      <c r="E205" s="39" t="s">
        <v>372</v>
      </c>
      <c r="F205" s="4" t="s">
        <v>83</v>
      </c>
      <c r="G205" s="22">
        <v>63040597</v>
      </c>
      <c r="H205" s="22">
        <v>2177994</v>
      </c>
      <c r="I205" s="26">
        <f>500000+1000000</f>
        <v>1500000</v>
      </c>
      <c r="J205" s="23">
        <v>5.8343260930730088</v>
      </c>
    </row>
    <row r="206" spans="1:11" ht="61.5" customHeight="1" x14ac:dyDescent="0.35">
      <c r="A206" s="32"/>
      <c r="B206" s="32"/>
      <c r="C206" s="40"/>
      <c r="D206" s="33"/>
      <c r="E206" s="39" t="s">
        <v>373</v>
      </c>
      <c r="F206" s="4" t="s">
        <v>56</v>
      </c>
      <c r="G206" s="22">
        <v>330736541</v>
      </c>
      <c r="H206" s="22"/>
      <c r="I206" s="26">
        <f>9130437-936910</f>
        <v>8193527</v>
      </c>
      <c r="J206" s="23">
        <v>2.4773576500577841</v>
      </c>
    </row>
    <row r="207" spans="1:11" x14ac:dyDescent="0.35">
      <c r="A207" s="7"/>
      <c r="B207" s="2"/>
      <c r="C207" s="7"/>
      <c r="D207" s="8"/>
      <c r="E207" s="43" t="s">
        <v>81</v>
      </c>
      <c r="F207" s="4"/>
      <c r="G207" s="22"/>
      <c r="H207" s="22"/>
      <c r="I207" s="26"/>
      <c r="J207" s="23"/>
    </row>
    <row r="208" spans="1:11" ht="54.75" customHeight="1" x14ac:dyDescent="0.35">
      <c r="A208" s="7"/>
      <c r="B208" s="2"/>
      <c r="C208" s="7"/>
      <c r="D208" s="8"/>
      <c r="E208" s="39" t="s">
        <v>104</v>
      </c>
      <c r="F208" s="4" t="s">
        <v>83</v>
      </c>
      <c r="G208" s="22">
        <v>12864382</v>
      </c>
      <c r="H208" s="22">
        <v>6800000</v>
      </c>
      <c r="I208" s="26">
        <v>6064382</v>
      </c>
      <c r="J208" s="23">
        <v>100</v>
      </c>
    </row>
    <row r="209" spans="1:11" ht="106.5" customHeight="1" x14ac:dyDescent="0.35">
      <c r="A209" s="7"/>
      <c r="B209" s="2"/>
      <c r="C209" s="7"/>
      <c r="D209" s="8"/>
      <c r="E209" s="39" t="s">
        <v>263</v>
      </c>
      <c r="F209" s="4" t="s">
        <v>245</v>
      </c>
      <c r="G209" s="22">
        <v>128056178</v>
      </c>
      <c r="H209" s="22"/>
      <c r="I209" s="26">
        <f>82200000-11705337</f>
        <v>70494663</v>
      </c>
      <c r="J209" s="23">
        <v>55.049794629978734</v>
      </c>
    </row>
    <row r="210" spans="1:11" ht="64.5" customHeight="1" x14ac:dyDescent="0.35">
      <c r="A210" s="7"/>
      <c r="B210" s="2"/>
      <c r="C210" s="7"/>
      <c r="D210" s="8"/>
      <c r="E210" s="39" t="s">
        <v>310</v>
      </c>
      <c r="F210" s="4" t="s">
        <v>112</v>
      </c>
      <c r="G210" s="22">
        <v>118670973</v>
      </c>
      <c r="H210" s="22">
        <v>364078.63</v>
      </c>
      <c r="I210" s="26">
        <v>122187</v>
      </c>
      <c r="J210" s="23">
        <v>0.40975953740600068</v>
      </c>
    </row>
    <row r="211" spans="1:11" x14ac:dyDescent="0.35">
      <c r="A211" s="7"/>
      <c r="B211" s="2"/>
      <c r="C211" s="7"/>
      <c r="D211" s="8"/>
      <c r="E211" s="43" t="s">
        <v>105</v>
      </c>
      <c r="F211" s="4"/>
      <c r="G211" s="22"/>
      <c r="H211" s="22"/>
      <c r="I211" s="26"/>
      <c r="J211" s="23"/>
    </row>
    <row r="212" spans="1:11" ht="30" x14ac:dyDescent="0.35">
      <c r="A212" s="7"/>
      <c r="B212" s="2"/>
      <c r="C212" s="7"/>
      <c r="D212" s="8"/>
      <c r="E212" s="39" t="s">
        <v>252</v>
      </c>
      <c r="F212" s="4"/>
      <c r="G212" s="22"/>
      <c r="H212" s="22"/>
      <c r="I212" s="26">
        <f>I213+I214</f>
        <v>56592876</v>
      </c>
      <c r="J212" s="56"/>
    </row>
    <row r="213" spans="1:11" s="64" customFormat="1" ht="75" x14ac:dyDescent="0.35">
      <c r="A213" s="57"/>
      <c r="B213" s="58"/>
      <c r="C213" s="57"/>
      <c r="D213" s="59"/>
      <c r="E213" s="53" t="s">
        <v>344</v>
      </c>
      <c r="F213" s="44" t="s">
        <v>97</v>
      </c>
      <c r="G213" s="45">
        <v>128545014</v>
      </c>
      <c r="H213" s="45">
        <v>97376508</v>
      </c>
      <c r="I213" s="68">
        <v>26892876</v>
      </c>
      <c r="J213" s="47">
        <v>100</v>
      </c>
      <c r="K213" s="69"/>
    </row>
    <row r="214" spans="1:11" s="64" customFormat="1" ht="57.75" customHeight="1" x14ac:dyDescent="0.35">
      <c r="A214" s="57"/>
      <c r="B214" s="58"/>
      <c r="C214" s="57"/>
      <c r="D214" s="59"/>
      <c r="E214" s="53" t="s">
        <v>259</v>
      </c>
      <c r="F214" s="44">
        <v>2023</v>
      </c>
      <c r="G214" s="45">
        <v>60000000</v>
      </c>
      <c r="H214" s="45"/>
      <c r="I214" s="68">
        <f>24700000+5000000</f>
        <v>29700000</v>
      </c>
      <c r="J214" s="47">
        <v>91.166666666666657</v>
      </c>
      <c r="K214" s="69"/>
    </row>
    <row r="215" spans="1:11" s="64" customFormat="1" x14ac:dyDescent="0.35">
      <c r="A215" s="7"/>
      <c r="B215" s="2"/>
      <c r="C215" s="7"/>
      <c r="D215" s="8"/>
      <c r="E215" s="43" t="s">
        <v>197</v>
      </c>
      <c r="F215" s="4"/>
      <c r="G215" s="22"/>
      <c r="H215" s="22"/>
      <c r="I215" s="26"/>
      <c r="J215" s="23"/>
      <c r="K215" s="69"/>
    </row>
    <row r="216" spans="1:11" s="64" customFormat="1" ht="53.25" customHeight="1" x14ac:dyDescent="0.35">
      <c r="A216" s="7"/>
      <c r="B216" s="2"/>
      <c r="C216" s="7"/>
      <c r="D216" s="8"/>
      <c r="E216" s="39" t="s">
        <v>374</v>
      </c>
      <c r="F216" s="4" t="s">
        <v>103</v>
      </c>
      <c r="G216" s="22">
        <v>34246935</v>
      </c>
      <c r="H216" s="22">
        <v>24246935</v>
      </c>
      <c r="I216" s="26">
        <v>10000000</v>
      </c>
      <c r="J216" s="23">
        <v>100</v>
      </c>
      <c r="K216" s="69"/>
    </row>
    <row r="217" spans="1:11" s="64" customFormat="1" x14ac:dyDescent="0.35">
      <c r="A217" s="7"/>
      <c r="B217" s="2"/>
      <c r="C217" s="7"/>
      <c r="D217" s="8"/>
      <c r="E217" s="43" t="s">
        <v>253</v>
      </c>
      <c r="F217" s="4"/>
      <c r="G217" s="22"/>
      <c r="H217" s="22"/>
      <c r="I217" s="26"/>
      <c r="J217" s="23"/>
      <c r="K217" s="69"/>
    </row>
    <row r="218" spans="1:11" s="64" customFormat="1" ht="45.75" customHeight="1" x14ac:dyDescent="0.35">
      <c r="A218" s="7"/>
      <c r="B218" s="2"/>
      <c r="C218" s="7"/>
      <c r="D218" s="8"/>
      <c r="E218" s="39" t="s">
        <v>254</v>
      </c>
      <c r="F218" s="4" t="s">
        <v>97</v>
      </c>
      <c r="G218" s="22">
        <v>16345085</v>
      </c>
      <c r="H218" s="22">
        <v>15088713</v>
      </c>
      <c r="I218" s="26">
        <f>1256372-460084</f>
        <v>796288</v>
      </c>
      <c r="J218" s="23">
        <v>100</v>
      </c>
      <c r="K218" s="69"/>
    </row>
    <row r="219" spans="1:11" x14ac:dyDescent="0.35">
      <c r="A219" s="32" t="s">
        <v>106</v>
      </c>
      <c r="B219" s="32" t="s">
        <v>52</v>
      </c>
      <c r="C219" s="40" t="s">
        <v>53</v>
      </c>
      <c r="D219" s="33" t="s">
        <v>54</v>
      </c>
      <c r="E219" s="4"/>
      <c r="F219" s="4"/>
      <c r="G219" s="22"/>
      <c r="H219" s="22"/>
      <c r="I219" s="26">
        <f t="shared" ref="I219" si="3">I220</f>
        <v>34134</v>
      </c>
      <c r="J219" s="23"/>
    </row>
    <row r="220" spans="1:11" ht="38.1" customHeight="1" x14ac:dyDescent="0.35">
      <c r="A220" s="7"/>
      <c r="B220" s="2"/>
      <c r="C220" s="7"/>
      <c r="D220" s="70"/>
      <c r="E220" s="72" t="s">
        <v>161</v>
      </c>
      <c r="F220" s="4" t="s">
        <v>107</v>
      </c>
      <c r="G220" s="22">
        <v>11253441</v>
      </c>
      <c r="H220" s="22">
        <v>11012561</v>
      </c>
      <c r="I220" s="26">
        <v>34134</v>
      </c>
      <c r="J220" s="56">
        <v>100</v>
      </c>
    </row>
    <row r="221" spans="1:11" x14ac:dyDescent="0.35">
      <c r="A221" s="32" t="s">
        <v>108</v>
      </c>
      <c r="B221" s="32" t="s">
        <v>109</v>
      </c>
      <c r="C221" s="40" t="s">
        <v>53</v>
      </c>
      <c r="D221" s="33" t="s">
        <v>110</v>
      </c>
      <c r="E221" s="4"/>
      <c r="F221" s="4"/>
      <c r="G221" s="22"/>
      <c r="H221" s="22"/>
      <c r="I221" s="40">
        <f>I223+I225+I226</f>
        <v>10770482</v>
      </c>
      <c r="J221" s="23"/>
    </row>
    <row r="222" spans="1:11" x14ac:dyDescent="0.35">
      <c r="A222" s="29"/>
      <c r="B222" s="27"/>
      <c r="C222" s="29"/>
      <c r="D222" s="30"/>
      <c r="E222" s="73" t="s">
        <v>111</v>
      </c>
      <c r="F222" s="4"/>
      <c r="G222" s="22"/>
      <c r="H222" s="22"/>
      <c r="I222" s="26"/>
      <c r="J222" s="23"/>
    </row>
    <row r="223" spans="1:11" ht="40.5" customHeight="1" x14ac:dyDescent="0.35">
      <c r="A223" s="29"/>
      <c r="B223" s="27"/>
      <c r="C223" s="29"/>
      <c r="D223" s="30"/>
      <c r="E223" s="72" t="s">
        <v>162</v>
      </c>
      <c r="F223" s="74" t="s">
        <v>112</v>
      </c>
      <c r="G223" s="75">
        <v>104345031</v>
      </c>
      <c r="H223" s="22">
        <v>36895916</v>
      </c>
      <c r="I223" s="26">
        <v>6045900</v>
      </c>
      <c r="J223" s="23">
        <v>41.665281588732292</v>
      </c>
    </row>
    <row r="224" spans="1:11" x14ac:dyDescent="0.35">
      <c r="A224" s="7"/>
      <c r="B224" s="2"/>
      <c r="C224" s="7"/>
      <c r="D224" s="8"/>
      <c r="E224" s="73" t="s">
        <v>113</v>
      </c>
      <c r="F224" s="4"/>
      <c r="G224" s="22"/>
      <c r="H224" s="22"/>
      <c r="I224" s="26"/>
      <c r="J224" s="76"/>
    </row>
    <row r="225" spans="1:11" ht="45" x14ac:dyDescent="0.35">
      <c r="A225" s="7"/>
      <c r="B225" s="2"/>
      <c r="C225" s="7"/>
      <c r="D225" s="8"/>
      <c r="E225" s="39" t="s">
        <v>179</v>
      </c>
      <c r="F225" s="4" t="s">
        <v>83</v>
      </c>
      <c r="G225" s="22">
        <v>92143774</v>
      </c>
      <c r="H225" s="22">
        <v>11366083</v>
      </c>
      <c r="I225" s="26">
        <f>5151532-600000-2168950+242000</f>
        <v>2624582</v>
      </c>
      <c r="J225" s="76">
        <v>15.1835163599876</v>
      </c>
    </row>
    <row r="226" spans="1:11" ht="56.25" customHeight="1" x14ac:dyDescent="0.35">
      <c r="A226" s="7"/>
      <c r="B226" s="2"/>
      <c r="C226" s="7"/>
      <c r="D226" s="8"/>
      <c r="E226" s="39" t="s">
        <v>334</v>
      </c>
      <c r="F226" s="4" t="s">
        <v>245</v>
      </c>
      <c r="G226" s="22">
        <v>1500000</v>
      </c>
      <c r="H226" s="22"/>
      <c r="I226" s="26">
        <f>1500000+600000</f>
        <v>2100000</v>
      </c>
      <c r="J226" s="76">
        <v>100</v>
      </c>
    </row>
    <row r="227" spans="1:11" ht="34.5" customHeight="1" x14ac:dyDescent="0.35">
      <c r="A227" s="32" t="s">
        <v>114</v>
      </c>
      <c r="B227" s="32" t="s">
        <v>115</v>
      </c>
      <c r="C227" s="40" t="s">
        <v>53</v>
      </c>
      <c r="D227" s="33" t="s">
        <v>116</v>
      </c>
      <c r="E227" s="1"/>
      <c r="F227" s="95"/>
      <c r="G227" s="95"/>
      <c r="H227" s="22"/>
      <c r="I227" s="26">
        <f>I229+I231+I233+I234+I235+I236+I238+I239+I242+I244+I245+I251+I247+I249+I240</f>
        <v>101699806</v>
      </c>
      <c r="J227" s="23"/>
    </row>
    <row r="228" spans="1:11" x14ac:dyDescent="0.35">
      <c r="A228" s="32"/>
      <c r="B228" s="32"/>
      <c r="C228" s="40"/>
      <c r="D228" s="33"/>
      <c r="E228" s="43" t="s">
        <v>63</v>
      </c>
      <c r="F228" s="95"/>
      <c r="G228" s="95"/>
      <c r="H228" s="22"/>
      <c r="I228" s="26"/>
      <c r="J228" s="23"/>
    </row>
    <row r="229" spans="1:11" ht="44.25" customHeight="1" x14ac:dyDescent="0.35">
      <c r="A229" s="77"/>
      <c r="B229" s="78"/>
      <c r="C229" s="77"/>
      <c r="D229" s="79"/>
      <c r="E229" s="39" t="s">
        <v>163</v>
      </c>
      <c r="F229" s="28" t="s">
        <v>83</v>
      </c>
      <c r="G229" s="22">
        <v>1459982582</v>
      </c>
      <c r="H229" s="22">
        <v>13862171</v>
      </c>
      <c r="I229" s="26">
        <v>38124461</v>
      </c>
      <c r="J229" s="23">
        <v>3.5607706996603059</v>
      </c>
    </row>
    <row r="230" spans="1:11" x14ac:dyDescent="0.35">
      <c r="A230" s="32"/>
      <c r="B230" s="32"/>
      <c r="C230" s="39"/>
      <c r="D230" s="33"/>
      <c r="E230" s="43" t="s">
        <v>66</v>
      </c>
      <c r="F230" s="95"/>
      <c r="G230" s="95"/>
      <c r="H230" s="22"/>
      <c r="I230" s="26"/>
      <c r="J230" s="23"/>
    </row>
    <row r="231" spans="1:11" ht="45" x14ac:dyDescent="0.35">
      <c r="A231" s="7"/>
      <c r="B231" s="2"/>
      <c r="C231" s="7"/>
      <c r="D231" s="8"/>
      <c r="E231" s="39" t="s">
        <v>164</v>
      </c>
      <c r="F231" s="28" t="s">
        <v>97</v>
      </c>
      <c r="G231" s="22">
        <v>277983584</v>
      </c>
      <c r="H231" s="22">
        <v>258512877</v>
      </c>
      <c r="I231" s="26">
        <v>12523401</v>
      </c>
      <c r="J231" s="60">
        <v>97.604262771862111</v>
      </c>
    </row>
    <row r="232" spans="1:11" ht="45" x14ac:dyDescent="0.35">
      <c r="A232" s="7"/>
      <c r="B232" s="2"/>
      <c r="C232" s="7"/>
      <c r="D232" s="8"/>
      <c r="E232" s="39" t="s">
        <v>196</v>
      </c>
      <c r="F232" s="28"/>
      <c r="G232" s="22"/>
      <c r="H232" s="22"/>
      <c r="I232" s="26">
        <f>I233+I234+I235</f>
        <v>1282668</v>
      </c>
      <c r="J232" s="96"/>
    </row>
    <row r="233" spans="1:11" ht="60" x14ac:dyDescent="0.35">
      <c r="A233" s="57"/>
      <c r="B233" s="58"/>
      <c r="C233" s="57"/>
      <c r="D233" s="67"/>
      <c r="E233" s="53" t="s">
        <v>180</v>
      </c>
      <c r="F233" s="97" t="s">
        <v>375</v>
      </c>
      <c r="G233" s="98">
        <v>865244591</v>
      </c>
      <c r="H233" s="45">
        <v>763177252</v>
      </c>
      <c r="I233" s="68">
        <f>700000-100000</f>
        <v>600000</v>
      </c>
      <c r="J233" s="96">
        <v>88.284545196307391</v>
      </c>
    </row>
    <row r="234" spans="1:11" ht="75" x14ac:dyDescent="0.35">
      <c r="A234" s="57"/>
      <c r="B234" s="58"/>
      <c r="C234" s="57"/>
      <c r="D234" s="67"/>
      <c r="E234" s="53" t="s">
        <v>181</v>
      </c>
      <c r="F234" s="44" t="s">
        <v>83</v>
      </c>
      <c r="G234" s="45">
        <v>29770181</v>
      </c>
      <c r="H234" s="45">
        <v>881142</v>
      </c>
      <c r="I234" s="68">
        <v>47068</v>
      </c>
      <c r="J234" s="96">
        <v>3.1179185642169931</v>
      </c>
    </row>
    <row r="235" spans="1:11" ht="60" x14ac:dyDescent="0.35">
      <c r="A235" s="99"/>
      <c r="B235" s="100"/>
      <c r="C235" s="99"/>
      <c r="D235" s="101"/>
      <c r="E235" s="53" t="s">
        <v>117</v>
      </c>
      <c r="F235" s="44" t="s">
        <v>83</v>
      </c>
      <c r="G235" s="45">
        <v>45949853</v>
      </c>
      <c r="H235" s="45">
        <v>10000</v>
      </c>
      <c r="I235" s="68">
        <v>635600</v>
      </c>
      <c r="J235" s="96">
        <v>1.4050099355051255</v>
      </c>
    </row>
    <row r="236" spans="1:11" ht="60" x14ac:dyDescent="0.35">
      <c r="A236" s="7"/>
      <c r="B236" s="2"/>
      <c r="C236" s="7"/>
      <c r="D236" s="8"/>
      <c r="E236" s="39" t="s">
        <v>118</v>
      </c>
      <c r="F236" s="4" t="s">
        <v>83</v>
      </c>
      <c r="G236" s="22">
        <v>303993720</v>
      </c>
      <c r="H236" s="22"/>
      <c r="I236" s="68">
        <v>902550</v>
      </c>
      <c r="J236" s="60">
        <v>0.29689758064738969</v>
      </c>
    </row>
    <row r="237" spans="1:11" ht="30" x14ac:dyDescent="0.35">
      <c r="A237" s="7"/>
      <c r="B237" s="2"/>
      <c r="C237" s="7"/>
      <c r="D237" s="8"/>
      <c r="E237" s="39" t="s">
        <v>119</v>
      </c>
      <c r="F237" s="4"/>
      <c r="G237" s="22"/>
      <c r="H237" s="22"/>
      <c r="I237" s="26">
        <f>I238+I239</f>
        <v>2578320</v>
      </c>
      <c r="J237" s="60"/>
    </row>
    <row r="238" spans="1:11" ht="61.5" customHeight="1" x14ac:dyDescent="0.35">
      <c r="A238" s="57"/>
      <c r="B238" s="58"/>
      <c r="C238" s="57"/>
      <c r="D238" s="67"/>
      <c r="E238" s="53" t="s">
        <v>165</v>
      </c>
      <c r="F238" s="44" t="s">
        <v>83</v>
      </c>
      <c r="G238" s="45">
        <v>408831000</v>
      </c>
      <c r="H238" s="45">
        <v>10000</v>
      </c>
      <c r="I238" s="68">
        <v>775494</v>
      </c>
      <c r="J238" s="60">
        <v>0.19213171212554822</v>
      </c>
    </row>
    <row r="239" spans="1:11" ht="57.75" customHeight="1" x14ac:dyDescent="0.2">
      <c r="A239" s="57"/>
      <c r="B239" s="58"/>
      <c r="C239" s="57"/>
      <c r="D239" s="67"/>
      <c r="E239" s="53" t="s">
        <v>241</v>
      </c>
      <c r="F239" s="87" t="s">
        <v>83</v>
      </c>
      <c r="G239" s="45">
        <v>220600000</v>
      </c>
      <c r="H239" s="45">
        <v>10000</v>
      </c>
      <c r="I239" s="68">
        <v>1802826</v>
      </c>
      <c r="J239" s="60">
        <v>0.82177062556663649</v>
      </c>
      <c r="K239" s="6"/>
    </row>
    <row r="240" spans="1:11" ht="43.5" customHeight="1" x14ac:dyDescent="0.35">
      <c r="A240" s="7"/>
      <c r="B240" s="2"/>
      <c r="C240" s="7"/>
      <c r="D240" s="8"/>
      <c r="E240" s="39" t="s">
        <v>376</v>
      </c>
      <c r="F240" s="4" t="s">
        <v>83</v>
      </c>
      <c r="G240" s="22">
        <v>147700834</v>
      </c>
      <c r="H240" s="22">
        <v>59498468</v>
      </c>
      <c r="I240" s="26">
        <v>500000</v>
      </c>
      <c r="J240" s="60">
        <v>40.621617613885647</v>
      </c>
    </row>
    <row r="241" spans="1:11" ht="15" x14ac:dyDescent="0.2">
      <c r="A241" s="7"/>
      <c r="B241" s="2"/>
      <c r="C241" s="7"/>
      <c r="D241" s="8"/>
      <c r="E241" s="43" t="s">
        <v>120</v>
      </c>
      <c r="F241" s="4"/>
      <c r="G241" s="22"/>
      <c r="H241" s="22"/>
      <c r="I241" s="26"/>
      <c r="J241" s="60"/>
      <c r="K241" s="6"/>
    </row>
    <row r="242" spans="1:11" ht="36" customHeight="1" x14ac:dyDescent="0.2">
      <c r="A242" s="7"/>
      <c r="B242" s="2"/>
      <c r="C242" s="7"/>
      <c r="D242" s="8"/>
      <c r="E242" s="39" t="s">
        <v>121</v>
      </c>
      <c r="F242" s="28" t="s">
        <v>67</v>
      </c>
      <c r="G242" s="22">
        <v>203721152</v>
      </c>
      <c r="H242" s="22">
        <v>184710830</v>
      </c>
      <c r="I242" s="26">
        <v>14076081</v>
      </c>
      <c r="J242" s="60">
        <v>100</v>
      </c>
      <c r="K242" s="6"/>
    </row>
    <row r="243" spans="1:11" ht="15" x14ac:dyDescent="0.2">
      <c r="A243" s="7"/>
      <c r="B243" s="2"/>
      <c r="C243" s="7"/>
      <c r="D243" s="8"/>
      <c r="E243" s="43" t="s">
        <v>122</v>
      </c>
      <c r="F243" s="4"/>
      <c r="G243" s="22"/>
      <c r="H243" s="22"/>
      <c r="I243" s="26"/>
      <c r="J243" s="60"/>
      <c r="K243" s="6"/>
    </row>
    <row r="244" spans="1:11" ht="47.25" customHeight="1" x14ac:dyDescent="0.2">
      <c r="A244" s="7"/>
      <c r="B244" s="2"/>
      <c r="C244" s="7"/>
      <c r="D244" s="8"/>
      <c r="E244" s="39" t="s">
        <v>182</v>
      </c>
      <c r="F244" s="80" t="s">
        <v>123</v>
      </c>
      <c r="G244" s="62">
        <v>219954849</v>
      </c>
      <c r="H244" s="22">
        <v>172755049</v>
      </c>
      <c r="I244" s="26">
        <v>17105458</v>
      </c>
      <c r="J244" s="60">
        <v>86.317945643471589</v>
      </c>
      <c r="K244" s="6"/>
    </row>
    <row r="245" spans="1:11" ht="45.75" customHeight="1" x14ac:dyDescent="0.2">
      <c r="A245" s="7"/>
      <c r="B245" s="2"/>
      <c r="C245" s="7"/>
      <c r="D245" s="8"/>
      <c r="E245" s="39" t="s">
        <v>166</v>
      </c>
      <c r="F245" s="80" t="s">
        <v>83</v>
      </c>
      <c r="G245" s="22">
        <v>367629490</v>
      </c>
      <c r="H245" s="75">
        <v>10000</v>
      </c>
      <c r="I245" s="26">
        <v>2335519</v>
      </c>
      <c r="J245" s="60">
        <v>0.63801165679064531</v>
      </c>
      <c r="K245" s="6"/>
    </row>
    <row r="246" spans="1:11" ht="15" x14ac:dyDescent="0.2">
      <c r="A246" s="7"/>
      <c r="B246" s="2"/>
      <c r="C246" s="7"/>
      <c r="D246" s="8"/>
      <c r="E246" s="43" t="s">
        <v>197</v>
      </c>
      <c r="F246" s="4"/>
      <c r="G246" s="22"/>
      <c r="H246" s="22"/>
      <c r="I246" s="68"/>
      <c r="J246" s="60"/>
      <c r="K246" s="6"/>
    </row>
    <row r="247" spans="1:11" ht="60" x14ac:dyDescent="0.2">
      <c r="A247" s="7"/>
      <c r="B247" s="2"/>
      <c r="C247" s="7"/>
      <c r="D247" s="8"/>
      <c r="E247" s="39" t="s">
        <v>242</v>
      </c>
      <c r="F247" s="80" t="s">
        <v>83</v>
      </c>
      <c r="G247" s="62">
        <v>314792252</v>
      </c>
      <c r="H247" s="75">
        <v>9472835</v>
      </c>
      <c r="I247" s="26">
        <v>2070000</v>
      </c>
      <c r="J247" s="60">
        <v>3.6668103889672605</v>
      </c>
      <c r="K247" s="6"/>
    </row>
    <row r="248" spans="1:11" ht="15" x14ac:dyDescent="0.2">
      <c r="A248" s="7"/>
      <c r="B248" s="2"/>
      <c r="C248" s="7"/>
      <c r="D248" s="8"/>
      <c r="E248" s="43" t="s">
        <v>198</v>
      </c>
      <c r="F248" s="4"/>
      <c r="G248" s="22"/>
      <c r="H248" s="22"/>
      <c r="I248" s="68"/>
      <c r="J248" s="60"/>
      <c r="K248" s="6"/>
    </row>
    <row r="249" spans="1:11" ht="51" customHeight="1" x14ac:dyDescent="0.2">
      <c r="A249" s="7"/>
      <c r="B249" s="2"/>
      <c r="C249" s="7"/>
      <c r="D249" s="8"/>
      <c r="E249" s="39" t="s">
        <v>199</v>
      </c>
      <c r="F249" s="80" t="s">
        <v>112</v>
      </c>
      <c r="G249" s="62">
        <v>89766187</v>
      </c>
      <c r="H249" s="75">
        <v>50707941</v>
      </c>
      <c r="I249" s="26">
        <v>5100000</v>
      </c>
      <c r="J249" s="60">
        <v>62.17033703347564</v>
      </c>
      <c r="K249" s="6"/>
    </row>
    <row r="250" spans="1:11" ht="15" x14ac:dyDescent="0.2">
      <c r="A250" s="7"/>
      <c r="B250" s="2"/>
      <c r="C250" s="7"/>
      <c r="D250" s="8"/>
      <c r="E250" s="43" t="s">
        <v>124</v>
      </c>
      <c r="F250" s="4"/>
      <c r="G250" s="22"/>
      <c r="H250" s="22"/>
      <c r="I250" s="68"/>
      <c r="J250" s="60"/>
      <c r="K250" s="6"/>
    </row>
    <row r="251" spans="1:11" ht="30" x14ac:dyDescent="0.2">
      <c r="A251" s="7"/>
      <c r="B251" s="2"/>
      <c r="C251" s="7"/>
      <c r="D251" s="8"/>
      <c r="E251" s="39" t="s">
        <v>167</v>
      </c>
      <c r="F251" s="61" t="s">
        <v>112</v>
      </c>
      <c r="G251" s="62">
        <v>30767366</v>
      </c>
      <c r="H251" s="22">
        <v>16752078</v>
      </c>
      <c r="I251" s="26">
        <f>5000000+101348</f>
        <v>5101348</v>
      </c>
      <c r="J251" s="60">
        <v>71.027939148252088</v>
      </c>
      <c r="K251" s="6"/>
    </row>
    <row r="252" spans="1:11" ht="15" x14ac:dyDescent="0.2">
      <c r="A252" s="32" t="s">
        <v>200</v>
      </c>
      <c r="B252" s="32" t="s">
        <v>201</v>
      </c>
      <c r="C252" s="40" t="s">
        <v>53</v>
      </c>
      <c r="D252" s="33" t="s">
        <v>202</v>
      </c>
      <c r="E252" s="1"/>
      <c r="F252" s="95"/>
      <c r="G252" s="95"/>
      <c r="H252" s="22"/>
      <c r="I252" s="26">
        <f>I256+I254</f>
        <v>73581018</v>
      </c>
      <c r="J252" s="23"/>
      <c r="K252" s="6"/>
    </row>
    <row r="253" spans="1:11" ht="15" x14ac:dyDescent="0.2">
      <c r="A253" s="32"/>
      <c r="B253" s="32"/>
      <c r="C253" s="40"/>
      <c r="D253" s="33"/>
      <c r="E253" s="14" t="s">
        <v>63</v>
      </c>
      <c r="F253" s="95"/>
      <c r="G253" s="95"/>
      <c r="H253" s="22"/>
      <c r="I253" s="26"/>
      <c r="J253" s="23"/>
      <c r="K253" s="6"/>
    </row>
    <row r="254" spans="1:11" ht="45" x14ac:dyDescent="0.2">
      <c r="A254" s="32"/>
      <c r="B254" s="32"/>
      <c r="C254" s="40"/>
      <c r="D254" s="33"/>
      <c r="E254" s="1" t="s">
        <v>264</v>
      </c>
      <c r="F254" s="95" t="s">
        <v>55</v>
      </c>
      <c r="G254" s="22">
        <v>193254449</v>
      </c>
      <c r="H254" s="22">
        <v>58415478</v>
      </c>
      <c r="I254" s="26">
        <f>84130991-20549973</f>
        <v>63581018</v>
      </c>
      <c r="J254" s="23">
        <v>100</v>
      </c>
      <c r="K254" s="6"/>
    </row>
    <row r="255" spans="1:11" ht="15" x14ac:dyDescent="0.2">
      <c r="A255" s="77"/>
      <c r="B255" s="78"/>
      <c r="C255" s="77"/>
      <c r="D255" s="79"/>
      <c r="E255" s="43" t="s">
        <v>136</v>
      </c>
      <c r="F255" s="4"/>
      <c r="G255" s="22"/>
      <c r="H255" s="22"/>
      <c r="I255" s="68"/>
      <c r="J255" s="60"/>
      <c r="K255" s="6"/>
    </row>
    <row r="256" spans="1:11" ht="60" x14ac:dyDescent="0.35">
      <c r="A256" s="7"/>
      <c r="B256" s="2"/>
      <c r="C256" s="7"/>
      <c r="D256" s="8"/>
      <c r="E256" s="39" t="s">
        <v>298</v>
      </c>
      <c r="F256" s="80" t="s">
        <v>245</v>
      </c>
      <c r="G256" s="62">
        <v>10000000</v>
      </c>
      <c r="H256" s="75"/>
      <c r="I256" s="26">
        <v>10000000</v>
      </c>
      <c r="J256" s="60">
        <v>100</v>
      </c>
    </row>
    <row r="257" spans="1:13" ht="30" x14ac:dyDescent="0.35">
      <c r="A257" s="32" t="s">
        <v>125</v>
      </c>
      <c r="B257" s="32" t="s">
        <v>126</v>
      </c>
      <c r="C257" s="40" t="s">
        <v>53</v>
      </c>
      <c r="D257" s="33" t="s">
        <v>127</v>
      </c>
      <c r="E257" s="1"/>
      <c r="F257" s="95"/>
      <c r="G257" s="95"/>
      <c r="H257" s="22"/>
      <c r="I257" s="26">
        <f>I258+I260+I261</f>
        <v>8244529</v>
      </c>
      <c r="J257" s="23"/>
    </row>
    <row r="258" spans="1:13" ht="60.75" customHeight="1" x14ac:dyDescent="0.35">
      <c r="A258" s="77"/>
      <c r="B258" s="78"/>
      <c r="C258" s="77"/>
      <c r="D258" s="79"/>
      <c r="E258" s="39" t="s">
        <v>168</v>
      </c>
      <c r="F258" s="28" t="s">
        <v>83</v>
      </c>
      <c r="G258" s="22">
        <v>2677742</v>
      </c>
      <c r="H258" s="22">
        <v>2148727.98</v>
      </c>
      <c r="I258" s="26">
        <v>479014</v>
      </c>
      <c r="J258" s="23">
        <v>98.132754387838702</v>
      </c>
    </row>
    <row r="259" spans="1:13" x14ac:dyDescent="0.35">
      <c r="A259" s="77"/>
      <c r="B259" s="78"/>
      <c r="C259" s="77"/>
      <c r="D259" s="79"/>
      <c r="E259" s="43" t="s">
        <v>66</v>
      </c>
      <c r="F259" s="28"/>
      <c r="G259" s="22"/>
      <c r="H259" s="22"/>
      <c r="I259" s="26"/>
      <c r="J259" s="23"/>
    </row>
    <row r="260" spans="1:13" ht="47.25" customHeight="1" x14ac:dyDescent="0.35">
      <c r="A260" s="77"/>
      <c r="B260" s="78"/>
      <c r="C260" s="77"/>
      <c r="D260" s="79"/>
      <c r="E260" s="105" t="s">
        <v>169</v>
      </c>
      <c r="F260" s="28" t="s">
        <v>56</v>
      </c>
      <c r="G260" s="22">
        <v>6290388</v>
      </c>
      <c r="H260" s="22"/>
      <c r="I260" s="26">
        <v>6290388</v>
      </c>
      <c r="J260" s="23">
        <v>100</v>
      </c>
    </row>
    <row r="261" spans="1:13" ht="63.75" customHeight="1" x14ac:dyDescent="0.35">
      <c r="A261" s="32"/>
      <c r="B261" s="32"/>
      <c r="C261" s="40"/>
      <c r="D261" s="33"/>
      <c r="E261" s="1" t="s">
        <v>128</v>
      </c>
      <c r="F261" s="28" t="s">
        <v>56</v>
      </c>
      <c r="G261" s="22">
        <v>1475127</v>
      </c>
      <c r="H261" s="22"/>
      <c r="I261" s="26">
        <v>1475127</v>
      </c>
      <c r="J261" s="23">
        <v>100</v>
      </c>
    </row>
    <row r="262" spans="1:13" ht="45" x14ac:dyDescent="0.35">
      <c r="A262" s="36" t="s">
        <v>129</v>
      </c>
      <c r="B262" s="36" t="s">
        <v>130</v>
      </c>
      <c r="C262" s="36" t="s">
        <v>61</v>
      </c>
      <c r="D262" s="37" t="s">
        <v>131</v>
      </c>
      <c r="E262" s="105"/>
      <c r="F262" s="95"/>
      <c r="G262" s="95"/>
      <c r="H262" s="22"/>
      <c r="I262" s="26">
        <f>I264+I266+I268</f>
        <v>23511906.219999999</v>
      </c>
      <c r="J262" s="60"/>
    </row>
    <row r="263" spans="1:13" x14ac:dyDescent="0.35">
      <c r="A263" s="106"/>
      <c r="B263" s="107"/>
      <c r="C263" s="106"/>
      <c r="D263" s="108"/>
      <c r="E263" s="43" t="s">
        <v>81</v>
      </c>
      <c r="F263" s="4"/>
      <c r="G263" s="22"/>
      <c r="H263" s="22"/>
      <c r="I263" s="26"/>
      <c r="J263" s="23"/>
    </row>
    <row r="264" spans="1:13" ht="36" customHeight="1" x14ac:dyDescent="0.35">
      <c r="A264" s="106"/>
      <c r="B264" s="107"/>
      <c r="C264" s="106"/>
      <c r="D264" s="108"/>
      <c r="E264" s="1" t="s">
        <v>170</v>
      </c>
      <c r="F264" s="4" t="s">
        <v>83</v>
      </c>
      <c r="G264" s="22">
        <v>147700834</v>
      </c>
      <c r="H264" s="22">
        <v>59498467.799999997</v>
      </c>
      <c r="I264" s="26">
        <v>20000000</v>
      </c>
      <c r="J264" s="23">
        <v>53.886253479110344</v>
      </c>
    </row>
    <row r="265" spans="1:13" x14ac:dyDescent="0.35">
      <c r="A265" s="106"/>
      <c r="B265" s="107"/>
      <c r="C265" s="106"/>
      <c r="D265" s="108"/>
      <c r="E265" s="43" t="s">
        <v>132</v>
      </c>
      <c r="F265" s="4"/>
      <c r="G265" s="22"/>
      <c r="H265" s="22"/>
      <c r="I265" s="26"/>
      <c r="J265" s="23"/>
    </row>
    <row r="266" spans="1:13" ht="30" x14ac:dyDescent="0.35">
      <c r="A266" s="106"/>
      <c r="B266" s="107"/>
      <c r="C266" s="106"/>
      <c r="D266" s="108"/>
      <c r="E266" s="1" t="s">
        <v>133</v>
      </c>
      <c r="F266" s="4" t="s">
        <v>67</v>
      </c>
      <c r="G266" s="22">
        <v>203721152</v>
      </c>
      <c r="H266" s="22">
        <v>184710830.41999999</v>
      </c>
      <c r="I266" s="26">
        <v>211906.22</v>
      </c>
      <c r="J266" s="23">
        <v>100</v>
      </c>
    </row>
    <row r="267" spans="1:13" x14ac:dyDescent="0.35">
      <c r="A267" s="106"/>
      <c r="B267" s="107"/>
      <c r="C267" s="106"/>
      <c r="D267" s="108"/>
      <c r="E267" s="43" t="s">
        <v>134</v>
      </c>
      <c r="F267" s="4"/>
      <c r="G267" s="22"/>
      <c r="H267" s="22"/>
      <c r="I267" s="26"/>
      <c r="J267" s="23"/>
    </row>
    <row r="268" spans="1:13" ht="75" x14ac:dyDescent="0.35">
      <c r="A268" s="106"/>
      <c r="B268" s="107"/>
      <c r="C268" s="106"/>
      <c r="D268" s="108"/>
      <c r="E268" s="1" t="s">
        <v>135</v>
      </c>
      <c r="F268" s="4" t="s">
        <v>55</v>
      </c>
      <c r="G268" s="22">
        <v>3300000</v>
      </c>
      <c r="H268" s="22"/>
      <c r="I268" s="26">
        <v>3300000</v>
      </c>
      <c r="J268" s="23">
        <v>100</v>
      </c>
    </row>
    <row r="269" spans="1:13" ht="30" x14ac:dyDescent="0.35">
      <c r="A269" s="36" t="s">
        <v>59</v>
      </c>
      <c r="B269" s="36" t="s">
        <v>60</v>
      </c>
      <c r="C269" s="36" t="s">
        <v>61</v>
      </c>
      <c r="D269" s="37" t="s">
        <v>62</v>
      </c>
      <c r="E269" s="43"/>
      <c r="F269" s="4"/>
      <c r="G269" s="22"/>
      <c r="H269" s="22"/>
      <c r="I269" s="26">
        <f>I271+I273+I275</f>
        <v>42649170</v>
      </c>
      <c r="J269" s="23"/>
    </row>
    <row r="270" spans="1:13" x14ac:dyDescent="0.35">
      <c r="A270" s="7"/>
      <c r="B270" s="2"/>
      <c r="C270" s="7"/>
      <c r="D270" s="8"/>
      <c r="E270" s="43" t="s">
        <v>64</v>
      </c>
      <c r="F270" s="4"/>
      <c r="G270" s="22"/>
      <c r="H270" s="22"/>
      <c r="I270" s="26"/>
      <c r="J270" s="23"/>
    </row>
    <row r="271" spans="1:13" ht="45" x14ac:dyDescent="0.35">
      <c r="A271" s="7"/>
      <c r="B271" s="2"/>
      <c r="C271" s="7"/>
      <c r="D271" s="8"/>
      <c r="E271" s="39" t="s">
        <v>171</v>
      </c>
      <c r="F271" s="4" t="s">
        <v>65</v>
      </c>
      <c r="G271" s="22">
        <v>41321529</v>
      </c>
      <c r="H271" s="22">
        <v>16929214</v>
      </c>
      <c r="I271" s="26">
        <v>24392315</v>
      </c>
      <c r="J271" s="23">
        <v>100</v>
      </c>
      <c r="L271" s="16"/>
      <c r="M271" s="16"/>
    </row>
    <row r="272" spans="1:13" x14ac:dyDescent="0.35">
      <c r="A272" s="7"/>
      <c r="B272" s="2"/>
      <c r="C272" s="7"/>
      <c r="D272" s="8"/>
      <c r="E272" s="43" t="s">
        <v>68</v>
      </c>
      <c r="F272" s="4"/>
      <c r="G272" s="22"/>
      <c r="H272" s="22"/>
      <c r="I272" s="26"/>
      <c r="J272" s="23"/>
      <c r="L272" s="16"/>
      <c r="M272" s="16"/>
    </row>
    <row r="273" spans="1:13" ht="30" x14ac:dyDescent="0.2">
      <c r="A273" s="7"/>
      <c r="B273" s="2"/>
      <c r="C273" s="7"/>
      <c r="D273" s="8"/>
      <c r="E273" s="39" t="s">
        <v>69</v>
      </c>
      <c r="F273" s="4" t="s">
        <v>70</v>
      </c>
      <c r="G273" s="22">
        <v>39035406</v>
      </c>
      <c r="H273" s="22">
        <v>21144505.839999996</v>
      </c>
      <c r="I273" s="26">
        <v>17890900</v>
      </c>
      <c r="J273" s="23">
        <v>99.999999590115692</v>
      </c>
      <c r="K273" s="6"/>
      <c r="L273" s="16"/>
      <c r="M273" s="16"/>
    </row>
    <row r="274" spans="1:13" ht="15" x14ac:dyDescent="0.2">
      <c r="A274" s="7"/>
      <c r="B274" s="2"/>
      <c r="C274" s="7"/>
      <c r="D274" s="8"/>
      <c r="E274" s="43" t="s">
        <v>136</v>
      </c>
      <c r="F274" s="4"/>
      <c r="G274" s="22"/>
      <c r="H274" s="22"/>
      <c r="I274" s="26"/>
      <c r="J274" s="23"/>
      <c r="K274" s="6"/>
      <c r="L274" s="16"/>
      <c r="M274" s="16"/>
    </row>
    <row r="275" spans="1:13" ht="72" customHeight="1" x14ac:dyDescent="0.2">
      <c r="A275" s="7"/>
      <c r="B275" s="2"/>
      <c r="C275" s="7"/>
      <c r="D275" s="8"/>
      <c r="E275" s="39" t="s">
        <v>137</v>
      </c>
      <c r="F275" s="4" t="s">
        <v>56</v>
      </c>
      <c r="G275" s="22">
        <v>220179628</v>
      </c>
      <c r="H275" s="22">
        <v>1077525.57</v>
      </c>
      <c r="I275" s="26">
        <v>365955</v>
      </c>
      <c r="J275" s="23">
        <v>0.65559224670867366</v>
      </c>
      <c r="K275" s="6"/>
      <c r="L275" s="16"/>
      <c r="M275" s="16"/>
    </row>
    <row r="276" spans="1:13" ht="30" x14ac:dyDescent="0.2">
      <c r="A276" s="36" t="s">
        <v>138</v>
      </c>
      <c r="B276" s="36" t="s">
        <v>139</v>
      </c>
      <c r="C276" s="36" t="s">
        <v>61</v>
      </c>
      <c r="D276" s="37" t="s">
        <v>140</v>
      </c>
      <c r="E276" s="43"/>
      <c r="F276" s="4"/>
      <c r="G276" s="22"/>
      <c r="H276" s="22"/>
      <c r="I276" s="26">
        <f>I280+I278</f>
        <v>25533834.989999998</v>
      </c>
      <c r="J276" s="23"/>
      <c r="K276" s="6"/>
      <c r="L276" s="16"/>
      <c r="M276" s="16"/>
    </row>
    <row r="277" spans="1:13" ht="18.75" customHeight="1" x14ac:dyDescent="0.2">
      <c r="A277" s="36"/>
      <c r="B277" s="36"/>
      <c r="C277" s="36"/>
      <c r="D277" s="37"/>
      <c r="E277" s="43" t="s">
        <v>105</v>
      </c>
      <c r="F277" s="4"/>
      <c r="G277" s="22"/>
      <c r="H277" s="22"/>
      <c r="I277" s="26"/>
      <c r="J277" s="23"/>
      <c r="K277" s="6"/>
      <c r="L277" s="16"/>
      <c r="M277" s="16"/>
    </row>
    <row r="278" spans="1:13" ht="59.25" customHeight="1" x14ac:dyDescent="0.2">
      <c r="A278" s="36"/>
      <c r="B278" s="36"/>
      <c r="C278" s="36"/>
      <c r="D278" s="37"/>
      <c r="E278" s="39" t="s">
        <v>345</v>
      </c>
      <c r="F278" s="4">
        <v>2023</v>
      </c>
      <c r="G278" s="22">
        <v>60000000</v>
      </c>
      <c r="H278" s="22"/>
      <c r="I278" s="26">
        <f>15000000+10000000</f>
        <v>25000000</v>
      </c>
      <c r="J278" s="23">
        <v>91.166666666666657</v>
      </c>
      <c r="K278" s="6"/>
      <c r="L278" s="16"/>
      <c r="M278" s="16"/>
    </row>
    <row r="279" spans="1:13" ht="21.75" customHeight="1" x14ac:dyDescent="0.2">
      <c r="A279" s="81"/>
      <c r="B279" s="82"/>
      <c r="C279" s="81"/>
      <c r="D279" s="83"/>
      <c r="E279" s="43" t="s">
        <v>111</v>
      </c>
      <c r="F279" s="4"/>
      <c r="G279" s="22"/>
      <c r="H279" s="22"/>
      <c r="I279" s="26"/>
      <c r="J279" s="23"/>
      <c r="K279" s="6"/>
      <c r="L279" s="16"/>
      <c r="M279" s="16"/>
    </row>
    <row r="280" spans="1:13" ht="37.5" customHeight="1" x14ac:dyDescent="0.2">
      <c r="A280" s="81"/>
      <c r="B280" s="82"/>
      <c r="C280" s="81"/>
      <c r="D280" s="83"/>
      <c r="E280" s="39" t="s">
        <v>162</v>
      </c>
      <c r="F280" s="4" t="s">
        <v>112</v>
      </c>
      <c r="G280" s="22">
        <v>104345031</v>
      </c>
      <c r="H280" s="22">
        <v>36895915.840000004</v>
      </c>
      <c r="I280" s="26">
        <v>533834.99</v>
      </c>
      <c r="J280" s="23">
        <v>41.665281435394853</v>
      </c>
      <c r="K280" s="6"/>
      <c r="L280" s="16"/>
      <c r="M280" s="16"/>
    </row>
    <row r="281" spans="1:13" ht="30" x14ac:dyDescent="0.2">
      <c r="A281" s="36" t="s">
        <v>148</v>
      </c>
      <c r="B281" s="36" t="s">
        <v>149</v>
      </c>
      <c r="C281" s="36" t="s">
        <v>61</v>
      </c>
      <c r="D281" s="37" t="s">
        <v>150</v>
      </c>
      <c r="E281" s="84"/>
      <c r="F281" s="28"/>
      <c r="G281" s="22"/>
      <c r="H281" s="22"/>
      <c r="I281" s="26">
        <v>454232</v>
      </c>
      <c r="J281" s="23"/>
      <c r="K281" s="6"/>
      <c r="L281" s="16"/>
      <c r="M281" s="16"/>
    </row>
    <row r="282" spans="1:13" ht="15" x14ac:dyDescent="0.2">
      <c r="A282" s="81"/>
      <c r="B282" s="82"/>
      <c r="C282" s="81"/>
      <c r="D282" s="83"/>
      <c r="E282" s="43" t="s">
        <v>151</v>
      </c>
      <c r="F282" s="4"/>
      <c r="G282" s="22"/>
      <c r="H282" s="22"/>
      <c r="I282" s="26"/>
      <c r="J282" s="23"/>
      <c r="K282" s="6"/>
      <c r="L282" s="16"/>
      <c r="M282" s="16"/>
    </row>
    <row r="283" spans="1:13" ht="48.75" customHeight="1" x14ac:dyDescent="0.2">
      <c r="A283" s="81"/>
      <c r="B283" s="82"/>
      <c r="C283" s="81"/>
      <c r="D283" s="83"/>
      <c r="E283" s="39" t="s">
        <v>152</v>
      </c>
      <c r="F283" s="4" t="s">
        <v>153</v>
      </c>
      <c r="G283" s="22">
        <v>10000000</v>
      </c>
      <c r="H283" s="22">
        <v>410168</v>
      </c>
      <c r="I283" s="26">
        <v>454232</v>
      </c>
      <c r="J283" s="23">
        <v>8.6440000000000001</v>
      </c>
      <c r="K283" s="6"/>
      <c r="L283" s="16"/>
      <c r="M283" s="16"/>
    </row>
    <row r="284" spans="1:13" ht="30" x14ac:dyDescent="0.2">
      <c r="A284" s="36" t="s">
        <v>141</v>
      </c>
      <c r="B284" s="36" t="s">
        <v>142</v>
      </c>
      <c r="C284" s="36" t="s">
        <v>61</v>
      </c>
      <c r="D284" s="37" t="s">
        <v>143</v>
      </c>
      <c r="E284" s="63"/>
      <c r="F284" s="28"/>
      <c r="G284" s="22"/>
      <c r="H284" s="22"/>
      <c r="I284" s="26">
        <f>I286+I287+I288+I289+I291</f>
        <v>12605525.630000001</v>
      </c>
      <c r="J284" s="23"/>
      <c r="K284" s="6"/>
      <c r="L284" s="16"/>
      <c r="M284" s="16"/>
    </row>
    <row r="285" spans="1:13" ht="15" x14ac:dyDescent="0.2">
      <c r="A285" s="7"/>
      <c r="B285" s="2"/>
      <c r="C285" s="7"/>
      <c r="D285" s="8"/>
      <c r="E285" s="63" t="s">
        <v>81</v>
      </c>
      <c r="F285" s="28"/>
      <c r="G285" s="22"/>
      <c r="H285" s="22"/>
      <c r="I285" s="26"/>
      <c r="J285" s="23"/>
      <c r="K285" s="6"/>
      <c r="L285" s="16"/>
      <c r="M285" s="16"/>
    </row>
    <row r="286" spans="1:13" ht="45" x14ac:dyDescent="0.2">
      <c r="A286" s="7"/>
      <c r="B286" s="2"/>
      <c r="C286" s="7"/>
      <c r="D286" s="8"/>
      <c r="E286" s="31" t="s">
        <v>183</v>
      </c>
      <c r="F286" s="28" t="s">
        <v>97</v>
      </c>
      <c r="G286" s="22">
        <v>277983584</v>
      </c>
      <c r="H286" s="22">
        <v>258512877</v>
      </c>
      <c r="I286" s="26">
        <v>287549.78999999998</v>
      </c>
      <c r="J286" s="23">
        <v>97.604262771862082</v>
      </c>
      <c r="K286" s="6"/>
      <c r="L286" s="16"/>
      <c r="M286" s="16"/>
    </row>
    <row r="287" spans="1:13" ht="30" x14ac:dyDescent="0.2">
      <c r="A287" s="7"/>
      <c r="B287" s="2"/>
      <c r="C287" s="7"/>
      <c r="D287" s="8"/>
      <c r="E287" s="31" t="s">
        <v>172</v>
      </c>
      <c r="F287" s="28" t="s">
        <v>83</v>
      </c>
      <c r="G287" s="22">
        <v>147700834</v>
      </c>
      <c r="H287" s="22">
        <v>59498468</v>
      </c>
      <c r="I287" s="26">
        <v>91978</v>
      </c>
      <c r="J287" s="23">
        <v>53.886253614519198</v>
      </c>
      <c r="K287" s="6"/>
      <c r="L287" s="16"/>
      <c r="M287" s="16"/>
    </row>
    <row r="288" spans="1:13" ht="45" x14ac:dyDescent="0.2">
      <c r="A288" s="7"/>
      <c r="B288" s="2"/>
      <c r="C288" s="7"/>
      <c r="D288" s="8"/>
      <c r="E288" s="31" t="s">
        <v>144</v>
      </c>
      <c r="F288" s="28" t="s">
        <v>83</v>
      </c>
      <c r="G288" s="22">
        <v>46979756</v>
      </c>
      <c r="H288" s="22">
        <v>15847787</v>
      </c>
      <c r="I288" s="26">
        <v>79297.100000000006</v>
      </c>
      <c r="J288" s="23">
        <v>44.709683251654184</v>
      </c>
      <c r="K288" s="6"/>
      <c r="L288" s="16"/>
      <c r="M288" s="16"/>
    </row>
    <row r="289" spans="1:13" ht="45" x14ac:dyDescent="0.2">
      <c r="A289" s="7"/>
      <c r="B289" s="2"/>
      <c r="C289" s="7"/>
      <c r="D289" s="8"/>
      <c r="E289" s="31" t="s">
        <v>145</v>
      </c>
      <c r="F289" s="28" t="s">
        <v>55</v>
      </c>
      <c r="G289" s="22">
        <v>131701204</v>
      </c>
      <c r="H289" s="22">
        <v>2857694</v>
      </c>
      <c r="I289" s="26">
        <v>12142305.710000001</v>
      </c>
      <c r="J289" s="23">
        <v>76.048839849634192</v>
      </c>
      <c r="K289" s="6"/>
      <c r="L289" s="16"/>
      <c r="M289" s="16"/>
    </row>
    <row r="290" spans="1:13" ht="17.25" customHeight="1" x14ac:dyDescent="0.2">
      <c r="A290" s="7"/>
      <c r="B290" s="2"/>
      <c r="C290" s="7"/>
      <c r="D290" s="8"/>
      <c r="E290" s="85" t="s">
        <v>146</v>
      </c>
      <c r="F290" s="28"/>
      <c r="G290" s="22"/>
      <c r="H290" s="22"/>
      <c r="I290" s="26"/>
      <c r="J290" s="23"/>
      <c r="K290" s="6"/>
      <c r="L290" s="16"/>
      <c r="M290" s="16"/>
    </row>
    <row r="291" spans="1:13" ht="21" customHeight="1" x14ac:dyDescent="0.2">
      <c r="A291" s="7"/>
      <c r="B291" s="2"/>
      <c r="C291" s="7"/>
      <c r="D291" s="8"/>
      <c r="E291" s="31" t="s">
        <v>147</v>
      </c>
      <c r="F291" s="28" t="s">
        <v>67</v>
      </c>
      <c r="G291" s="22">
        <v>18863091</v>
      </c>
      <c r="H291" s="22">
        <v>12042154</v>
      </c>
      <c r="I291" s="26">
        <v>4395.03</v>
      </c>
      <c r="J291" s="23">
        <v>63.863070108711241</v>
      </c>
      <c r="K291" s="6"/>
      <c r="L291" s="16"/>
      <c r="M291" s="16"/>
    </row>
    <row r="292" spans="1:13" ht="75" x14ac:dyDescent="0.2">
      <c r="A292" s="36" t="s">
        <v>357</v>
      </c>
      <c r="B292" s="36" t="s">
        <v>358</v>
      </c>
      <c r="C292" s="36" t="s">
        <v>61</v>
      </c>
      <c r="D292" s="37" t="s">
        <v>359</v>
      </c>
      <c r="E292" s="63"/>
      <c r="F292" s="28"/>
      <c r="G292" s="22"/>
      <c r="H292" s="22"/>
      <c r="I292" s="26">
        <f>I294</f>
        <v>66015275</v>
      </c>
      <c r="J292" s="23"/>
      <c r="K292" s="6"/>
      <c r="L292" s="16"/>
      <c r="M292" s="16"/>
    </row>
    <row r="293" spans="1:13" ht="15" x14ac:dyDescent="0.2">
      <c r="A293" s="7"/>
      <c r="B293" s="2"/>
      <c r="C293" s="7"/>
      <c r="D293" s="8"/>
      <c r="E293" s="63" t="s">
        <v>81</v>
      </c>
      <c r="F293" s="28"/>
      <c r="G293" s="22"/>
      <c r="H293" s="22"/>
      <c r="I293" s="26"/>
      <c r="J293" s="23"/>
      <c r="K293" s="6"/>
      <c r="L293" s="16"/>
      <c r="M293" s="16"/>
    </row>
    <row r="294" spans="1:13" ht="45" x14ac:dyDescent="0.2">
      <c r="A294" s="7"/>
      <c r="B294" s="2"/>
      <c r="C294" s="7"/>
      <c r="D294" s="8"/>
      <c r="E294" s="31" t="s">
        <v>145</v>
      </c>
      <c r="F294" s="28" t="s">
        <v>55</v>
      </c>
      <c r="G294" s="22">
        <v>131701204</v>
      </c>
      <c r="H294" s="22">
        <v>2857694</v>
      </c>
      <c r="I294" s="26">
        <f>66015275-26009695+26009695</f>
        <v>66015275</v>
      </c>
      <c r="J294" s="23">
        <v>76.048832256689167</v>
      </c>
      <c r="K294" s="6"/>
      <c r="L294" s="16"/>
      <c r="M294" s="16"/>
    </row>
    <row r="295" spans="1:13" ht="33" customHeight="1" x14ac:dyDescent="0.2">
      <c r="A295" s="27" t="s">
        <v>229</v>
      </c>
      <c r="B295" s="2"/>
      <c r="C295" s="7"/>
      <c r="D295" s="102" t="s">
        <v>230</v>
      </c>
      <c r="E295" s="4"/>
      <c r="F295" s="4"/>
      <c r="G295" s="22"/>
      <c r="H295" s="22"/>
      <c r="I295" s="104">
        <f>I296</f>
        <v>1804890</v>
      </c>
      <c r="J295" s="23"/>
      <c r="K295" s="6"/>
      <c r="L295" s="16"/>
      <c r="M295" s="16"/>
    </row>
    <row r="296" spans="1:13" ht="33" customHeight="1" x14ac:dyDescent="0.2">
      <c r="A296" s="27" t="s">
        <v>231</v>
      </c>
      <c r="B296" s="2"/>
      <c r="C296" s="7"/>
      <c r="D296" s="30" t="s">
        <v>230</v>
      </c>
      <c r="E296" s="4"/>
      <c r="F296" s="4"/>
      <c r="G296" s="22"/>
      <c r="H296" s="22"/>
      <c r="I296" s="40">
        <f>I297</f>
        <v>1804890</v>
      </c>
      <c r="J296" s="23"/>
      <c r="K296" s="6"/>
      <c r="L296" s="16"/>
      <c r="M296" s="16"/>
    </row>
    <row r="297" spans="1:13" ht="39.950000000000003" customHeight="1" x14ac:dyDescent="0.2">
      <c r="A297" s="32" t="s">
        <v>232</v>
      </c>
      <c r="B297" s="32" t="s">
        <v>233</v>
      </c>
      <c r="C297" s="32" t="s">
        <v>234</v>
      </c>
      <c r="D297" s="33" t="s">
        <v>261</v>
      </c>
      <c r="E297" s="31"/>
      <c r="F297" s="28"/>
      <c r="G297" s="22"/>
      <c r="H297" s="22"/>
      <c r="I297" s="40">
        <f>I299</f>
        <v>1804890</v>
      </c>
      <c r="J297" s="23"/>
      <c r="K297" s="6"/>
      <c r="L297" s="16"/>
      <c r="M297" s="16"/>
    </row>
    <row r="298" spans="1:13" s="64" customFormat="1" ht="29.25" customHeight="1" x14ac:dyDescent="0.2">
      <c r="A298" s="51"/>
      <c r="B298" s="51"/>
      <c r="C298" s="51"/>
      <c r="D298" s="55" t="s">
        <v>262</v>
      </c>
      <c r="E298" s="109"/>
      <c r="F298" s="110"/>
      <c r="G298" s="45"/>
      <c r="H298" s="45"/>
      <c r="I298" s="46"/>
      <c r="J298" s="54"/>
      <c r="L298" s="111"/>
      <c r="M298" s="111"/>
    </row>
    <row r="299" spans="1:13" s="64" customFormat="1" ht="30" x14ac:dyDescent="0.2">
      <c r="A299" s="27"/>
      <c r="B299" s="2"/>
      <c r="C299" s="7"/>
      <c r="D299" s="102"/>
      <c r="E299" s="31" t="s">
        <v>235</v>
      </c>
      <c r="F299" s="4" t="s">
        <v>236</v>
      </c>
      <c r="G299" s="22">
        <v>175410147</v>
      </c>
      <c r="H299" s="22">
        <v>37171888</v>
      </c>
      <c r="I299" s="40">
        <v>1804890</v>
      </c>
      <c r="J299" s="23">
        <v>22.220366761336788</v>
      </c>
      <c r="L299" s="111"/>
      <c r="M299" s="111"/>
    </row>
    <row r="300" spans="1:13" s="15" customFormat="1" ht="27" customHeight="1" x14ac:dyDescent="0.3">
      <c r="A300" s="5"/>
      <c r="B300" s="5"/>
      <c r="C300" s="5"/>
      <c r="D300" s="14" t="s">
        <v>9</v>
      </c>
      <c r="E300" s="5"/>
      <c r="F300" s="5"/>
      <c r="G300" s="24"/>
      <c r="H300" s="24"/>
      <c r="I300" s="34">
        <f>I122+I65+I48+I26+I10+I295+I75+I71+I61</f>
        <v>2121158582.25</v>
      </c>
      <c r="J300" s="5"/>
      <c r="K300" s="112"/>
      <c r="L300" s="16"/>
      <c r="M300" s="17"/>
    </row>
    <row r="301" spans="1:13" ht="54" customHeight="1" x14ac:dyDescent="0.3">
      <c r="K301" s="112"/>
      <c r="L301" s="113"/>
      <c r="M301" s="16"/>
    </row>
    <row r="302" spans="1:13" s="116" customFormat="1" ht="42" customHeight="1" x14ac:dyDescent="0.35">
      <c r="A302" s="122" t="s">
        <v>336</v>
      </c>
      <c r="B302" s="122"/>
      <c r="C302" s="122"/>
      <c r="D302" s="122"/>
      <c r="E302" s="123"/>
      <c r="F302" s="124"/>
      <c r="G302" s="125" t="s">
        <v>337</v>
      </c>
      <c r="H302" s="125"/>
      <c r="I302" s="125"/>
      <c r="J302" s="125"/>
      <c r="K302" s="114"/>
      <c r="L302" s="115"/>
      <c r="M302" s="17"/>
    </row>
    <row r="303" spans="1:13" x14ac:dyDescent="0.35">
      <c r="I303" s="13"/>
      <c r="L303" s="16"/>
      <c r="M303" s="16"/>
    </row>
    <row r="304" spans="1:13" x14ac:dyDescent="0.35">
      <c r="A304" s="117"/>
      <c r="B304" s="117"/>
      <c r="C304" s="117"/>
      <c r="D304" s="117"/>
      <c r="E304" s="19"/>
      <c r="F304" s="25"/>
      <c r="G304" s="118"/>
      <c r="H304" s="119"/>
      <c r="I304" s="119"/>
      <c r="J304" s="119"/>
      <c r="L304" s="16"/>
      <c r="M304" s="18"/>
    </row>
    <row r="305" spans="1:13" x14ac:dyDescent="0.35">
      <c r="I305" s="13"/>
      <c r="L305" s="16"/>
      <c r="M305" s="16"/>
    </row>
    <row r="306" spans="1:13" ht="62.25" customHeight="1" x14ac:dyDescent="0.3">
      <c r="A306" s="117"/>
      <c r="B306" s="117"/>
      <c r="C306" s="117"/>
      <c r="D306" s="117"/>
      <c r="E306" s="19"/>
      <c r="F306" s="25"/>
      <c r="G306" s="119"/>
      <c r="H306" s="119"/>
      <c r="I306" s="119"/>
      <c r="J306" s="119"/>
      <c r="K306" s="6"/>
    </row>
  </sheetData>
  <mergeCells count="11">
    <mergeCell ref="K1:M1"/>
    <mergeCell ref="A3:J3"/>
    <mergeCell ref="A4:J4"/>
    <mergeCell ref="A5:J5"/>
    <mergeCell ref="A302:D302"/>
    <mergeCell ref="G302:J302"/>
    <mergeCell ref="A304:D304"/>
    <mergeCell ref="G304:J304"/>
    <mergeCell ref="A306:D306"/>
    <mergeCell ref="G306:J306"/>
    <mergeCell ref="H1:J1"/>
  </mergeCells>
  <printOptions horizontalCentered="1"/>
  <pageMargins left="0.59055118110236227" right="0.59055118110236227" top="0.59055118110236227" bottom="0.59055118110236227" header="0.31496062992125984" footer="0.31496062992125984"/>
  <pageSetup paperSize="9" scale="58" fitToHeight="55" orientation="landscape" r:id="rId1"/>
  <headerFooter differentFirst="1">
    <oddHeader>&amp;C&amp;"Times New Roman,обычный"&amp;14&amp;P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ОВА повний</vt:lpstr>
      <vt:lpstr>'ОВА повний'!Заголовки_для_печати</vt:lpstr>
      <vt:lpstr>'ОВА повний'!Область_печати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Денисенко Тетяна</dc:creator>
  <cp:lastModifiedBy>User</cp:lastModifiedBy>
  <cp:lastPrinted>2023-12-08T12:50:49Z</cp:lastPrinted>
  <dcterms:created xsi:type="dcterms:W3CDTF">2021-11-09T14:04:21Z</dcterms:created>
  <dcterms:modified xsi:type="dcterms:W3CDTF">2023-12-08T12:54:28Z</dcterms:modified>
</cp:coreProperties>
</file>