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825" windowHeight="9135"/>
  </bookViews>
  <sheets>
    <sheet name="ОВА повний" sheetId="11" r:id="rId1"/>
  </sheets>
  <definedNames>
    <definedName name="_xlnm._FilterDatabase" localSheetId="0" hidden="1">'ОВА повний'!$A$9:$J$302</definedName>
    <definedName name="_xlnm.Print_Titles" localSheetId="0">'ОВА повний'!$8:$9</definedName>
    <definedName name="_xlnm.Print_Area" localSheetId="0">'ОВА повний'!$A$1:$J$302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1" l="1"/>
  <c r="I30" i="11" s="1"/>
  <c r="G31" i="11"/>
  <c r="I29" i="11" l="1"/>
  <c r="G29" i="11"/>
  <c r="I28" i="11"/>
  <c r="I47" i="11" l="1"/>
  <c r="G47" i="11"/>
  <c r="I44" i="11"/>
  <c r="G44" i="11"/>
  <c r="I15" i="11" l="1"/>
  <c r="I225" i="11" l="1"/>
  <c r="I205" i="11"/>
  <c r="I196" i="11"/>
  <c r="I193" i="11"/>
  <c r="I184" i="11"/>
  <c r="I138" i="11"/>
  <c r="I63" i="11" l="1"/>
  <c r="I62" i="11"/>
  <c r="I61" i="11"/>
  <c r="I53" i="11" l="1"/>
  <c r="G53" i="11"/>
  <c r="I81" i="11" l="1"/>
  <c r="I50" i="11"/>
  <c r="I297" i="11"/>
  <c r="I296" i="11" s="1"/>
  <c r="I295" i="11" s="1"/>
  <c r="I294" i="11"/>
  <c r="I292" i="11" s="1"/>
  <c r="I284" i="11"/>
  <c r="I278" i="11"/>
  <c r="I276" i="11" s="1"/>
  <c r="I269" i="11"/>
  <c r="I262" i="11"/>
  <c r="I257" i="11"/>
  <c r="I254" i="11"/>
  <c r="I252" i="11" s="1"/>
  <c r="I251" i="11"/>
  <c r="I237" i="11"/>
  <c r="I233" i="11"/>
  <c r="I232" i="11" s="1"/>
  <c r="I226" i="11"/>
  <c r="I219" i="11"/>
  <c r="I218" i="11"/>
  <c r="I214" i="11"/>
  <c r="I212" i="11" s="1"/>
  <c r="I209" i="11"/>
  <c r="I206" i="11"/>
  <c r="I203" i="11"/>
  <c r="I195" i="11"/>
  <c r="I191" i="11"/>
  <c r="I186" i="11"/>
  <c r="I182" i="11"/>
  <c r="I168" i="11"/>
  <c r="I161" i="11"/>
  <c r="I159" i="11"/>
  <c r="I140" i="11" s="1"/>
  <c r="I145" i="11"/>
  <c r="I142" i="11"/>
  <c r="I133" i="11"/>
  <c r="I129" i="11" s="1"/>
  <c r="I128" i="11"/>
  <c r="I124" i="11" s="1"/>
  <c r="I117" i="11"/>
  <c r="I106" i="11"/>
  <c r="I101" i="11"/>
  <c r="I98" i="11"/>
  <c r="I95" i="11"/>
  <c r="I90" i="11"/>
  <c r="I80" i="11"/>
  <c r="I79" i="11" s="1"/>
  <c r="I77" i="11"/>
  <c r="I73" i="11"/>
  <c r="I72" i="11" s="1"/>
  <c r="I71" i="11" s="1"/>
  <c r="I70" i="11"/>
  <c r="I69" i="11" s="1"/>
  <c r="G70" i="11"/>
  <c r="I68" i="11"/>
  <c r="I67" i="11" s="1"/>
  <c r="G68" i="11"/>
  <c r="I57" i="11"/>
  <c r="G56" i="11"/>
  <c r="I55" i="11"/>
  <c r="I54" i="11"/>
  <c r="I52" i="11" s="1"/>
  <c r="I41" i="11"/>
  <c r="G41" i="11"/>
  <c r="I40" i="11"/>
  <c r="G40" i="11"/>
  <c r="I38" i="11"/>
  <c r="G38" i="11"/>
  <c r="I35" i="11"/>
  <c r="I34" i="11" s="1"/>
  <c r="G35" i="11"/>
  <c r="I32" i="11"/>
  <c r="I25" i="11"/>
  <c r="I24" i="11" s="1"/>
  <c r="G25" i="11"/>
  <c r="I22" i="11"/>
  <c r="I21" i="11"/>
  <c r="I20" i="11" s="1"/>
  <c r="G21" i="11"/>
  <c r="I19" i="11"/>
  <c r="I18" i="11" s="1"/>
  <c r="G19" i="11"/>
  <c r="I17" i="11"/>
  <c r="I16" i="11" s="1"/>
  <c r="G17" i="11"/>
  <c r="I14" i="11"/>
  <c r="I12" i="11"/>
  <c r="I227" i="11" l="1"/>
  <c r="I36" i="11"/>
  <c r="I27" i="11" s="1"/>
  <c r="I26" i="11" s="1"/>
  <c r="I221" i="11"/>
  <c r="I66" i="11"/>
  <c r="I65" i="11" s="1"/>
  <c r="I49" i="11"/>
  <c r="I48" i="11" s="1"/>
  <c r="I181" i="11"/>
  <c r="I76" i="11"/>
  <c r="I75" i="11" s="1"/>
  <c r="I11" i="11"/>
  <c r="I10" i="11" s="1"/>
  <c r="I123" i="11" l="1"/>
  <c r="I122" i="11" s="1"/>
  <c r="I300" i="11" s="1"/>
</calcChain>
</file>

<file path=xl/sharedStrings.xml><?xml version="1.0" encoding="utf-8"?>
<sst xmlns="http://schemas.openxmlformats.org/spreadsheetml/2006/main" count="581" uniqueCount="413">
  <si>
    <t>ОБСЯГИ</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</si>
  <si>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</si>
  <si>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</si>
  <si>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</si>
  <si>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</si>
  <si>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</si>
  <si>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</si>
  <si>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</si>
  <si>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місцевого бюджету всього, гривень</t>
  </si>
  <si>
    <t>Усього</t>
  </si>
  <si>
    <t>капітальних вкладень обласного бюджету у розрізі інвестиційних проектів</t>
  </si>
  <si>
    <t>(код бюджету)</t>
  </si>
  <si>
    <t>1500000</t>
  </si>
  <si>
    <t>Департамент капітального будівництва Дніпропетровської обласної державної адміністрації</t>
  </si>
  <si>
    <t>1510000</t>
  </si>
  <si>
    <t> 0700000</t>
  </si>
  <si>
    <t>Департамент охорони здоров’я Дніпропетровської обласної державної адміністрації </t>
  </si>
  <si>
    <t>0710000</t>
  </si>
  <si>
    <t>Департамент охорони здоров’я Дніпропетровської обласної державної адміністрації</t>
  </si>
  <si>
    <t>0600000</t>
  </si>
  <si>
    <t>Департамент освіти і науки Дніпропетровської обласної державної адміністрації</t>
  </si>
  <si>
    <t>0610000</t>
  </si>
  <si>
    <t>0990</t>
  </si>
  <si>
    <t>Удосконалення матеріально-технічної бази закладів освіти для покращення якості освітніх послуг</t>
  </si>
  <si>
    <t>1000000</t>
  </si>
  <si>
    <t>Управління культури, туризму, національностей і релігій Дніпропетровської обласної державної адміністрації</t>
  </si>
  <si>
    <t>1010000</t>
  </si>
  <si>
    <t>1014030</t>
  </si>
  <si>
    <t>4030</t>
  </si>
  <si>
    <t>0824</t>
  </si>
  <si>
    <t>Забезпечення діяльності бібліотек</t>
  </si>
  <si>
    <t>Поліпшення матеріально-технічної бази та забезпечення належного функціонування бібліотечних закладів, у тому числі поповнення бібліотечних фондів</t>
  </si>
  <si>
    <t>0712152</t>
  </si>
  <si>
    <t>2152</t>
  </si>
  <si>
    <t>0763</t>
  </si>
  <si>
    <t>Інші програми та заходи у сфері охорони здоров'я</t>
  </si>
  <si>
    <t>Оновлення та поліпшення матеріально-технічної бази в закладах охорони здоров'я для удосконалення надання медичної допомоги населенню</t>
  </si>
  <si>
    <t>у 2023 році</t>
  </si>
  <si>
    <t>0800000</t>
  </si>
  <si>
    <t>Департамент соціального захисту населення Дніпропетровської обласної державної адміністрації</t>
  </si>
  <si>
    <t>0810000</t>
  </si>
  <si>
    <t>0813101</t>
  </si>
  <si>
    <t>3101</t>
  </si>
  <si>
    <t>1010</t>
  </si>
  <si>
    <t>Забезпечення соціальними послугами стаціонарного догляду з наданням місця для проживання дітей з вадами фізичного та розумового розвитку</t>
  </si>
  <si>
    <t>Оновлення та поліпшення матеріально-технічної бази дитячих будинків- інтернатів для удосконалення надання соціальних послуг</t>
  </si>
  <si>
    <t>2023</t>
  </si>
  <si>
    <t>0813200</t>
  </si>
  <si>
    <t>3200</t>
  </si>
  <si>
    <t>1090</t>
  </si>
  <si>
    <t>Забезпечення обробки інформації з нарахування та виплати допомог і компенсацій</t>
  </si>
  <si>
    <t>0817323</t>
  </si>
  <si>
    <t>7323</t>
  </si>
  <si>
    <t>0443</t>
  </si>
  <si>
    <t>Будівництво установ та закладів соціальної сфери</t>
  </si>
  <si>
    <t>2021-2023</t>
  </si>
  <si>
    <t>2022-2024</t>
  </si>
  <si>
    <t>Обсяг капітальних вкладень місцевого бюджету у 2023 році, гривень</t>
  </si>
  <si>
    <t>Очікуваний рівень готовності проекту на кінець 2023 року, %</t>
  </si>
  <si>
    <t>1517366</t>
  </si>
  <si>
    <t>7366</t>
  </si>
  <si>
    <t>0490</t>
  </si>
  <si>
    <t>Реалізація проектів в рамках Надзвичайної кредитної програми для відновлення України</t>
  </si>
  <si>
    <t>Дніпровська міська територіальна громада</t>
  </si>
  <si>
    <t xml:space="preserve">Кам'янська міська територіальна громада </t>
  </si>
  <si>
    <t>2019-2023</t>
  </si>
  <si>
    <t xml:space="preserve">Криворізька міська територіальна громада </t>
  </si>
  <si>
    <t>2018-2023</t>
  </si>
  <si>
    <t>Межівська селищна територіальна громада</t>
  </si>
  <si>
    <t>Школа №2 смт Межова Дніпропетровської області - реконструкція. Коригування III, (у  т. ч. ПКД)</t>
  </si>
  <si>
    <t>2016-2023</t>
  </si>
  <si>
    <t>0410000000</t>
  </si>
  <si>
    <t xml:space="preserve">Будівництво водонапірної башти з системою забору природних підземних вод у КЗ "Верхівцевський психоневрологічний інтернат" ДОР" </t>
  </si>
  <si>
    <t>1516081</t>
  </si>
  <si>
    <t>6081</t>
  </si>
  <si>
    <t>0610</t>
  </si>
  <si>
    <t>Будівництво житла для окремих категорій населення відповідно до законодавства</t>
  </si>
  <si>
    <t>Піщанська сільська територіальна громада</t>
  </si>
  <si>
    <t>1517321</t>
  </si>
  <si>
    <t>7321</t>
  </si>
  <si>
    <t>Будівництво освітніх установ та закладів</t>
  </si>
  <si>
    <t>Криворізька міська територіальна громада</t>
  </si>
  <si>
    <t>Реконструкція стадіону Криворізької гімназії № 95 Криворізької міської ради за адресою:  вул. Соборності, 20А, м. Кривий Ріг, Дніпропетровська область (у т.ч. ПКД)</t>
  </si>
  <si>
    <t>2021-2024</t>
  </si>
  <si>
    <t>Реконструкція спортивного майданчика Криворізької загальноосвітньої школи І-ІІІ ступенів №110 Криворізької міської ради Дніпропетровської області за адресою: Дніпропетровська область, м. Кривий Ріг, Тернівський район, вул. Доватора, 31  (у т.ч. ПКД)</t>
  </si>
  <si>
    <t>Першотравенська міська територіальна громада</t>
  </si>
  <si>
    <t xml:space="preserve">Васильківська селищна територіальна громада </t>
  </si>
  <si>
    <t>Реконструкція стадіону НВК №1 ім. Коцюбинського смт Васильківка Васильківського району Дніпропетровської області (у т.ч. ПКД)</t>
  </si>
  <si>
    <t>2017-2024</t>
  </si>
  <si>
    <t xml:space="preserve">Дубовиківська сільська територіальна громада </t>
  </si>
  <si>
    <t>Реконструкція стадіону Чаплинської опорної школи Васильківського району Дніпропетровської області (у т.ч. ПКД)</t>
  </si>
  <si>
    <t xml:space="preserve">Першотравневська сільська територіальна громада </t>
  </si>
  <si>
    <t>Реконструкція будівлі дитячого садка в с. Чкалове Нікопольського району Дніпропетровської області (коригування), (у  т. ч. ПКД)</t>
  </si>
  <si>
    <t>2015-2023</t>
  </si>
  <si>
    <t>Перещепинська міська  територіальна громада</t>
  </si>
  <si>
    <t xml:space="preserve">Петропавлівська селищна територіальна громада </t>
  </si>
  <si>
    <t>Реконструкція стадіону Петропавлівської ЗОШ №2 смт Петропавлівка Петропавлівського району Дніпропетровської області (у т.ч. ПКД)</t>
  </si>
  <si>
    <t>2017-2023</t>
  </si>
  <si>
    <t xml:space="preserve">Покровська селищна територіальна громада </t>
  </si>
  <si>
    <t>1517322</t>
  </si>
  <si>
    <t>7322</t>
  </si>
  <si>
    <t>Будівництво медичних установ та закладів</t>
  </si>
  <si>
    <t>Реконструкція частини існуючих приміщень для встановлення лінійного прискорювача в радіологічному корпусі КЗ "Клінічний онкологічний диспансер" ДОР", за адресою: вул. Космічна, 21, м. Дніпро (у т.ч. ПКД)</t>
  </si>
  <si>
    <t>2020-2023</t>
  </si>
  <si>
    <t>Реконструкція будівлі головного корпусу КП "Криворізька міська клінічна лікарня №2" Криворізької міської ради за адресою: Дніпропетровська область, м. Кривий Ріг, майдан 30-річчя Перемоги, 2  (у т.ч. ПКД)</t>
  </si>
  <si>
    <t>Павлоградська міська територіальна громада</t>
  </si>
  <si>
    <t>1517323</t>
  </si>
  <si>
    <t>2011-2023</t>
  </si>
  <si>
    <t>1517324</t>
  </si>
  <si>
    <t>7324</t>
  </si>
  <si>
    <t>Будівництво установ та закладів культури</t>
  </si>
  <si>
    <t>Новоолександрівська сільська  територіальна громада</t>
  </si>
  <si>
    <t>2018-2024</t>
  </si>
  <si>
    <t>Петриківська селищна територіальна громада</t>
  </si>
  <si>
    <t>1517325</t>
  </si>
  <si>
    <t>7325</t>
  </si>
  <si>
    <t>Будівництво споруд, установ та закладів фізичної культури і спорту</t>
  </si>
  <si>
    <t>Реконструкція стадіону "Будівельник" Комунального позашкільного навчального закладу "Дитячо-юнацька спортивна школа №1" Криворізької міської ради за адресою: вул. Ціолковського, 18-а у м. Кривий Ріг Дніпропетровської області (у т.ч. ПКД)</t>
  </si>
  <si>
    <t>Нове будівництво спортивного комплексу для єдиноборств Комунального позашкільного навчального закладу "Дитячо-юнацька спортивна школа №2" Криворізької міської ради в районі вул. Кармелюка, 35 у м. Кривий Ріг Дніпропетровської області  (у т.ч. ПКД)</t>
  </si>
  <si>
    <t>Будівництво та реконструкція  Комунального позашкільного навчального закладу "Дитячо-юнацька спортивна школа №7" Криворізької міської ради</t>
  </si>
  <si>
    <t xml:space="preserve">Нікопольська міська територіальна громада </t>
  </si>
  <si>
    <t>Будівництво спортивно-оздоровчого комплексу на території парку Перемоги в м. Нікополь по вул. Херсонська (у т.ч. ПКД)</t>
  </si>
  <si>
    <t>Новомосковська міська територіальна громада</t>
  </si>
  <si>
    <t>2019-2024</t>
  </si>
  <si>
    <t>Царичанська селищна об'єднана територіальна громада</t>
  </si>
  <si>
    <t>1517340</t>
  </si>
  <si>
    <t>7340</t>
  </si>
  <si>
    <t>Проектування, реставрація та охорона пам’яток архітектури</t>
  </si>
  <si>
    <t>Реставрація з пристосуванням будівлі Комунального позашкільного навчального закладу "Міський палац дитячої та юнацької творчості "Горицвіт" Криворізької міської ради за адресою: 50029, Дніпропетровська область, м. Кривий Ріг, Покровський район, вул. Ватутіна, 33-Б (у т.ч. ПКД)</t>
  </si>
  <si>
    <t>1517363</t>
  </si>
  <si>
    <t>7363</t>
  </si>
  <si>
    <t>Виконання інвестиційних проектів в рамках здійснення заходів щодо соціально-економічного розвитку окремих територій</t>
  </si>
  <si>
    <t>Нікопольська  міська територіальна громада</t>
  </si>
  <si>
    <t>Будівництво спортивно-оздоровчого комплексу на території парку Перемоги в м. Нікополі по вул. Херсонський</t>
  </si>
  <si>
    <t>Зеленодольська міська територіальна громада</t>
  </si>
  <si>
    <t>Реконструкція Зеленодольського ліцею № 2 Зеленодольської міської ради Дніпропетровської області під опорну школу за адресою: вулиця Рибалко, будинок 7, місто Зеленодольськ, Криворізький район, Дніпропетровська область, 53860, код юридичної особи в ЄДРПОУ: 20263339 (у тому числі виготовлення проектно-кошторисної документації)</t>
  </si>
  <si>
    <t>Юр'ївська селищна територіальна громада</t>
  </si>
  <si>
    <t>Нове будівництво корпусу школи Комунального закладу освіти "Вербуватівський заклад загальної середньої освіти І-ІІ ступенів" Варварівської сільської ради Юр’ївського району Дніпропетровської області за адресою: Дніпропетровська область, Юр’ївський район, с. Вербуватівка, вул. Центральна, 57а  (у т.ч. ПКД)</t>
  </si>
  <si>
    <t>1517368</t>
  </si>
  <si>
    <t>7368</t>
  </si>
  <si>
    <t>Виконання інвестиційних проектів за рахунок субвенцій з інших бюджетів</t>
  </si>
  <si>
    <t>1517380</t>
  </si>
  <si>
    <t>7380</t>
  </si>
  <si>
    <t>Виконання інвестиційних проектів за рахунок інших субвенцій з державного бюджету</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</si>
  <si>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t>
  </si>
  <si>
    <t>Реконструкція Криворізької загальноосвітньої школи I—III ступенів № 37 Криворізької міської ради за адресою: вул. Таісії Буряченко, 17, м. Кривий Ріг, Дніпропетровська область (у т. ч. ПКД)</t>
  </si>
  <si>
    <t>Марганецька  міська територіальна громада</t>
  </si>
  <si>
    <t>Реконструкція стадіону ЗОШ № 7, м. Марганець, вул. Долгова, 1</t>
  </si>
  <si>
    <t>1517370</t>
  </si>
  <si>
    <t>7370</t>
  </si>
  <si>
    <t>Реалізація інших заходів щодо соціально-економічного розвитку територій</t>
  </si>
  <si>
    <t>Кам'янська міська територіальна громада</t>
  </si>
  <si>
    <t>Нове будівництво об’єкта монументального мистецтва (стели з державною символікою) за адресою: Дніпропетровська область, м. Кам'янське, в районі майдану Петра Калнишевського, 2 (у т.ч. ПКД)</t>
  </si>
  <si>
    <t>2022-2023</t>
  </si>
  <si>
    <t>Нове будівництво багатоквартирних житлових будинків в районі 
вул. Молодіжна в смт Меліоративне Новомосковського району Дніпропетровської області (у т.ч. ПКД)</t>
  </si>
  <si>
    <t>Реконструкція спортивних майданчиків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</si>
  <si>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Реконструкція стадіону Криворізької гімназії №127 Криворізької міської ради Дніпропетровської області за адресою: 50102, Дніпропетровська область, м. Кривий Ріг, Інгулецький район, вул. Олександра Станкова, 7А  
(у т.ч. ПКД)</t>
  </si>
  <si>
    <t>Реконструкція стадіону опорної школи № 1 по вул. Калинова, 5 в 
м. Перещепине, Новомосковського району, Дніпропетровської області</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</si>
  <si>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(у т.ч. ПКД)</t>
  </si>
  <si>
    <t>Реконструкція частини приміщень урологічного відділення 
КП "Дніпропетровська обласна клінічна лікарня ім. І.І. Мечникова" ДОР" за адресою: пл. Соборна, 14, м. Дніпро (у т.ч. ПКД)</t>
  </si>
  <si>
    <t>Реконструкція частини приміщень харчоблоку КП "Дніпропетровська обласна клінічна лікарня ім. І.І. Мечникова" ДОР" за адресою: 
пл. Соборна, 14, м. Дніпро (у т.ч. ПКД)</t>
  </si>
  <si>
    <t>Могилівський пансіонат геріатрії. Реконструкція.  Посилення фундаментів. с.Могилів - 1 Царичанського району Дніпропетровської області (у т.ч.ПКД)</t>
  </si>
  <si>
    <t>Будівництво будинку культури в с. Новоолександрівка по вул. Парковій, 1-К  Дніпровського району Дніпропетровської області (у т.ч. ПКД)</t>
  </si>
  <si>
    <t>Реконструкція універсального видовищно-спортивного палацу "Метеор" за адресою: вул. Макарова, 27-А, м. Дніпро (у т.ч. ПКД)</t>
  </si>
  <si>
    <t>Реконструкція стадіону, розташованого на території КПНЗ "Дитячо-юнацька спортивна школа №3" Криворізької міської ради по вул. Зарічній, 3 
у м. Кривий Ріг Дніпропетровської області (у т.ч. ПКД)</t>
  </si>
  <si>
    <t>Нове будівництво стрілкового тиру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</si>
  <si>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Нове будівництво спортивного комплексу Комунального позашкільного навчального закладу "НКДЮСШ" за адресою: Дніпропетровська область, 
м. Новомосковськ, в районі вул. Сучкова, 41 (у т.ч. ПКД)</t>
  </si>
  <si>
    <t>Реконструкція стадіону "Діброва" в смт Царичанка Царичанського району 
(у т.ч. ПКД)</t>
  </si>
  <si>
    <t>Реставрація з пристосуванням частини приміщень терапевтичного корпусу КП "Дніпропетровська обласна клінічна лікарня ім. І.І. Мечникова" ДОР" (пам’ятка національного значення охор. № 040028) за адресою: 
пл. Соборна, 14, м. Дніпро (у т.ч. ПКД)</t>
  </si>
  <si>
    <t>Реставрація з пристосуванням будівлі Криворізької гімназії №56 Криворізької міської ради за адресою: 50006, Дніпропетровська область, 
м. Кривий Ріг, Металургійний район, вул. Соборності, 20Г  (у т.ч. ПКД)</t>
  </si>
  <si>
    <t>Нове будівництво басейну за адресою: вул. Олександра Поля, в районі 
буд. № 32, м. Кривий Ріг, Дніпропетровська обл., 50000 (у т. ч. ПКД)</t>
  </si>
  <si>
    <t>Реконструкція комунального закладу "Дошкільний навчальний заклад (ясла-садок) – центр розвитку дитини №27 "Орлятко" Кам’янської міської ради за адресою: просп. Наддніпрянський, 5  (у т.ч. ПКД)</t>
  </si>
  <si>
    <t>Нове будiвництво басейну за адресою: вул. Олександра Поля, 
в районі буд. №32, м.Кривий Рiг, Днiпропетровська обл., 50000</t>
  </si>
  <si>
    <t>Реконструкція Комунального некомерційного підприємства "Міський пологовий будинок №1" Дніпровської міської ради за адресою: 
вул. Воскресенська, будинок 2, м. Дніпро (у т.ч. ПКД)</t>
  </si>
  <si>
    <t>Реконструкція стадіону "Першотравенської загальноосвітньої школи 
І - ІІІ ступенів №1" за адресою: вул.Кобзаря,10, м.Першотравенськ, Дніпропетровська область (у т.ч. ПКД)</t>
  </si>
  <si>
    <t>Реконструкція стадіону "Першотравенської загальноосвітньої школи 
І - ІІІ ступенів №3" за адресою: вул.Горького,15, м.Першотравенськ, Дніпропетровська область (у т.ч. ПКД)</t>
  </si>
  <si>
    <t>Реконструкція стадіону "Першотравенської загальноосвітньої школи 
І - ІІІ ступенів №5" за адресою: вул. Гагаріна, 39 м. Першотравенськ, Дніпропетровська область (у т.ч. ПКД)</t>
  </si>
  <si>
    <t>Реконструкція відділення екстреної медичної допомоги КНП "Міська клінічна лікарня № 4" Дніпровської міської ради за адресою: м. Дніпро, 
вул. Ближня, 31 (у т.ч. ПКД)</t>
  </si>
  <si>
    <t>Реконструкція головного корпусу КЗ  "Дніпропетровська міська 
лікарня № 15" ДОР"  під КЗ "Обласний центр поліативної та хоспісної допомоги"  по вул. Перемоги, 113  м. Дніпро (у т.ч. ПКД)</t>
  </si>
  <si>
    <t>Будівництво музейного комплексу "Музей історії Петриківського розпису та народних ремесел" за адресою: Дніпропетровська область, Дніпровський район смт Петриківка, проспект Петра Калнишевського, 36А  (у т.ч. ПКД)</t>
  </si>
  <si>
    <t>Реконструкція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Металургів,5 в м. Кривому Розі Дніпропетровської області, 50006  (у т.ч. ПКД)</t>
  </si>
  <si>
    <t>Будівництво індивідуальної котельної спортивного комплексу "Металург" комунального позашкільного навчального закладу "Дитячо-юнацька спортивна школа № 1" Криворізької міської ради на пр-ті Металургів, 5 
в м. Кривому Розі Дніпропетровської області, 50006 (у т.ч. ПКД)</t>
  </si>
  <si>
    <t>Реконструкція  стадіону "Металург", розташованого за адресою: 
вул. Паланочна, 6, м. Новомосковськ, Дніпропетровської області 
(у т. ч. ПКД)</t>
  </si>
  <si>
    <t>Реконструкція стадіону, розташованого на території КПНЗ "Дитячо-юнацька спортивна школа № 3" Криворізької міської ради по вул. Зарічній, 3 
у м. Кривий Ріг Дніпропетровської області</t>
  </si>
  <si>
    <t>1516083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</si>
  <si>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</si>
  <si>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</si>
  <si>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Вакулівська сільська територіальна громада</t>
  </si>
  <si>
    <t>Будівництво малого групового будинку за адресою: Дніпропетровська область, смт Васильківка, вул. Мічуріна, 158 (у т.ч. ПКД)</t>
  </si>
  <si>
    <t>Васильківська селищна  територіальна громада</t>
  </si>
  <si>
    <t>Миколаївська сільська територіальна громада</t>
  </si>
  <si>
    <t>Реконструкція спортивного майданчика КЗО "СЗШ №35" ДМР  за адресою: 
м. Дніпро, вул. Набережна Перемоги, 132  (у .т.ч ПКД)</t>
  </si>
  <si>
    <t>Реконструкція спортивного майданчика Криворізької загальноосвітньої школи I-III ступенів № 23 Криворізької міської ради Дніпропетровської області за адресою: Дніпропетровська область, м. Кривий Ріг, Центрально-Міський район, вул. Політехнічна, 71-А (у т. ч. ПКД)</t>
  </si>
  <si>
    <t>Реконструкція стадіону Криворізької загальноосвітньої школи І-ІІІ ступенів   № 87 Криворізької міської ради Дніпропетровської області за адресою: 50048, Дніпропетровська область, м. Кривий Ріг, Довгинцівський район, 
вул. Сормівська, 5 (у т.ч. ПКД)</t>
  </si>
  <si>
    <t>Реконструкція стадіону Криворізької гімназії № 99 Криворізької міської ради за адресою: Дніпропетровська область, м. Кривий Ріг, Інгулецький район, 
вул. Недєліна, 41а (у т. ч. ПКД)</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</si>
  <si>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(у т.ч. ПКД)</t>
  </si>
  <si>
    <t>Будівництво та реконструкція  будівель (споруд) комунального позашкільного навчального закладу "Дитячо-юнацька спортивна школа № 1" Криворізької міської ради</t>
  </si>
  <si>
    <t>Першотравневська міська територіальна громада</t>
  </si>
  <si>
    <t>Софіївська селищна  територіальна громада</t>
  </si>
  <si>
    <t>Реконструкція комплексу Софіївської районної дитячо-юнацької спортивної школи по вул. Карпенка, 15, в смт Софіївка Софіївського району, Дніпропетровської області (у т.ч.ПКД)</t>
  </si>
  <si>
    <t>1517330</t>
  </si>
  <si>
    <t>7330</t>
  </si>
  <si>
    <t>Будівництво інших об'єктів комунальної власності</t>
  </si>
  <si>
    <t>Реконструкція Комунального закладу освіти "Спеціалізована середня загальноосвітня школа № 22 з поглибленим вивченням іноземної мови" Дніпровської міської ради по вул. Нахімова, 57 у м. Дніпрі (у т.ч. ПКД)</t>
  </si>
  <si>
    <t>1200000</t>
  </si>
  <si>
    <t>Департамент житлово-комунального господарства та будівництва Дніпропетровської обласної державної адміністрації</t>
  </si>
  <si>
    <t>1210000</t>
  </si>
  <si>
    <t>1217310</t>
  </si>
  <si>
    <t>7310</t>
  </si>
  <si>
    <t>Будівництво об'єктів житлово-комунального господарства</t>
  </si>
  <si>
    <t>Реконструкція водоводів №2, №3 комунального підприємства Дніпропетровської обласної ради "Аульський водовід" ПК-325</t>
  </si>
  <si>
    <t>2016-2022</t>
  </si>
  <si>
    <t>Покровська міська територіальна громада</t>
  </si>
  <si>
    <t xml:space="preserve">Реконструкція парку Гірників по вул. І.Малки </t>
  </si>
  <si>
    <t xml:space="preserve">Реконструкція водогону від смт Гвардійське до смт Губиниха </t>
  </si>
  <si>
    <t xml:space="preserve">Реконструкція водогону від смт Черкаське до смт Гвардійське </t>
  </si>
  <si>
    <t>1217462</t>
  </si>
  <si>
    <t>7462</t>
  </si>
  <si>
    <t>0456</t>
  </si>
  <si>
    <t>Утримання та розвиток автомобільних доріг та дорожньої інфраструктури за рахунок субвенції з державного бюджету</t>
  </si>
  <si>
    <t xml:space="preserve">Нове будівництво автодороги від мкр-ну Сонячний до вул. Спаської </t>
  </si>
  <si>
    <t>2019-2022</t>
  </si>
  <si>
    <t>1218340</t>
  </si>
  <si>
    <t>8340</t>
  </si>
  <si>
    <t>0540</t>
  </si>
  <si>
    <t>Природоохоронні заходи за рахунок цільових фондів</t>
  </si>
  <si>
    <t>Верхньодніпровська міська територіальна громада</t>
  </si>
  <si>
    <t xml:space="preserve">Реконструкція першої нитки напірного каналізаційного колектору від ГКНС до камери гасіння </t>
  </si>
  <si>
    <t>Черкаська селищна територіальна громада</t>
  </si>
  <si>
    <t>2800000</t>
  </si>
  <si>
    <t>Департамент екології та природних ресурсів Дніпропетровської обласної державної адміністрації</t>
  </si>
  <si>
    <t>2810000</t>
  </si>
  <si>
    <t>2819800</t>
  </si>
  <si>
    <t>9800</t>
  </si>
  <si>
    <t>0180</t>
  </si>
  <si>
    <t xml:space="preserve">Реконструкція зрошувальної мережі на території Військової сільської ради Солонянського району (у т.ч. ПКД)     </t>
  </si>
  <si>
    <t>2018-2025</t>
  </si>
  <si>
    <t>Реконструкція стадіону КЗ освіти  "НВК "ЗОШ І-ІІІ ступенів №1 - Покровський ліцей", смт Покровське, Покровського району Дніпропетровської області (у т.ч. ПКД)</t>
  </si>
  <si>
    <t>Реконструкція стадіону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т.ч. ПКД)</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</si>
  <si>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 (у т.ч. ПКД)</t>
  </si>
  <si>
    <t>Реконструкція КП "Дніпропетровська обласна клінічна лікарня 
ім. І.І. Мечникова" ДОР"</t>
  </si>
  <si>
    <t>Реконструкція  Палацу спорту Комунального позашкільного навчального закладу "Дитячо-юнацька спортивна школа №7" Криворізької міської ради за адресою: Дніпропетровська область, м. Кривий Ріг, вул. Черкасова, 10Б 
(у т.ч. ПКД)</t>
  </si>
  <si>
    <t>Реконструкція комунального позашкільного навчального закладу "Першотравенська дитячо-юнацька спортивна школа "ШАХТАР" за адресою: вул. Молодіжна, 40, м. Першотравенськ Дніпропетровської області 
(у т.ч. ПКД)</t>
  </si>
  <si>
    <t>0717322</t>
  </si>
  <si>
    <t>Реконструкція електромереж живлення хірургічного корпусу (встановлення ДЕС моделі ДЕ-192 IS) КП "Дніпропетровська обласна клінічна лікарня           ім. І.І.Мечникова" ДОР" за адресою: пл. Соборна, 14, м. Дніпро</t>
  </si>
  <si>
    <t>2023-2024</t>
  </si>
  <si>
    <t>0712070</t>
  </si>
  <si>
    <t>2070</t>
  </si>
  <si>
    <t>0724</t>
  </si>
  <si>
    <t>Екстрена та швидка медична допомога населенню</t>
  </si>
  <si>
    <t>Реконструкція стадіону  КЗ освіти "Навчально-виховний комплекс № 104" "Середня загальноосвітня школа - дошкільний навчальний заклад ( ясла-садок)" Дніпровської міської ради, м. Дніпро, вул. Ясенова, 65, Дніпропетровська область ( у т.ч. ПКД)</t>
  </si>
  <si>
    <t>Реконструкція будівель КП "Дніпропетровська багатопрофільна клінічна лікарня з надання психіатричної допомоги" ДОР під "Центр психосоціальної реабілітації військовослужбовців" за адресою: м. Дніпро, вул. Сержанта Литвищенка, 60 (у т. ч. ПКД)</t>
  </si>
  <si>
    <t>Реконструкція КНП “Павлоградська лікарня інтенсивного лікування” Павлоградської міської ради:</t>
  </si>
  <si>
    <t>Глеюватська сільська територіальна громада</t>
  </si>
  <si>
    <t>Реконструкція будівлі гуртожитку під амбулаторію ЗПСМ по 
вул. Гагаріна, 17 в с. Червоне Криворізького району Дніпропетровської області ( у т.ч. ПКД)</t>
  </si>
  <si>
    <t>0712020</t>
  </si>
  <si>
    <t>2020</t>
  </si>
  <si>
    <t>0731</t>
  </si>
  <si>
    <t>Спеціалізована стаціонарна медична допомога населенню</t>
  </si>
  <si>
    <t>Реконструкція 2-го поверху головного корпусу Блок В КНП “Павлоградська лікарня інтенсивного лікування” Павлоградської міської ради під реабілітаційне відділення за адресою: Дніпропетровська область, м.Павлоград, вул. Дніпровська, 541  (у т. ч. ПКД)</t>
  </si>
  <si>
    <t>Реконструкція приміщень ІІІ поверху хірургічного корпусу (нового) під реабілітаційний центр КП “Дніпропетровська обласна клінічна лікарня       ім. І.І. Мечникова” ДОР” за адресою: площа Соборна, 14, м. Дніпро 
(у т. ч. ПКД)</t>
  </si>
  <si>
    <t xml:space="preserve">Субвенція з місцевого бюджету державному бюджету на виконання програм соціально-економічного розвитку регіонів </t>
  </si>
  <si>
    <t>використання коштів, які надходять у порядку відшкодування втрат  лісогосподарського виробництва</t>
  </si>
  <si>
    <t>Реконструкція 2-го поверху, окремих приміщень та довідкової 1-го поверху хірургічного корпусу, переходу та кабінетів фізіотерапевтичних 2-го поверху будівлі поліклініки дорослої під реабілітаційне відділення Комунального некомерційного підприємства "Криворізька міська лікарня №5" Криворізької міської ради за адресою: вул. Поперечна, буд. 1А, м. Кривий Ріг, Дніпропетровська область (у т.ч. ПКД)</t>
  </si>
  <si>
    <t>Реконструкція адміністративної будівлі під центр надання адміністративних послуг у форматі "Прозорий офіс" за адресою: м. Дніпро, просп. Слобожанський, 8 (у т.ч. ПКД)</t>
  </si>
  <si>
    <t>0611142</t>
  </si>
  <si>
    <t>1142</t>
  </si>
  <si>
    <t>Інші програми та заходи у сфері освіти</t>
  </si>
  <si>
    <t>Придбання шкільних автобусів, зокрема спеціально обладнаних для перевезення маломобільних груп населення</t>
  </si>
  <si>
    <t>0712010</t>
  </si>
  <si>
    <t>2010</t>
  </si>
  <si>
    <t>Багатопрофільна стаціонарна медична допомога населенню</t>
  </si>
  <si>
    <t>1014020</t>
  </si>
  <si>
    <t>4020</t>
  </si>
  <si>
    <t>0822</t>
  </si>
  <si>
    <t>Фінансова підтримка фiлармонiй, художніх і музичних колективів, ансамблів, концертних та циркових організацій</t>
  </si>
  <si>
    <t>Поліпшення матеріально-технічної бази</t>
  </si>
  <si>
    <t>0611252</t>
  </si>
  <si>
    <t>1252</t>
  </si>
  <si>
    <t>Виконання заходів щодо придбання шкільних автобусів за рахунок субвенції з державного бюджету місцевим бюджетам</t>
  </si>
  <si>
    <t>Реконструкція водогону Аули-Верхньодніпровськ Кам`янський район, Дніпропетровської області</t>
  </si>
  <si>
    <t>1216013</t>
  </si>
  <si>
    <t>6013</t>
  </si>
  <si>
    <t>0620</t>
  </si>
  <si>
    <t>Забезпечення діяльності водопровідно-каналізаційного господарства</t>
  </si>
  <si>
    <t>Придбання (встановлення) трансформатору</t>
  </si>
  <si>
    <t>1216016</t>
  </si>
  <si>
    <t>6016</t>
  </si>
  <si>
    <t>Впровадження засобів обліку витрат та регулювання споживання води та теплової енергії</t>
  </si>
  <si>
    <t>Придбання (встановлення)  засобів обліку</t>
  </si>
  <si>
    <t>Реконструкція каналізаційної насосної станції №16  із застосуванням енергозберігаючого насосно-силового обладнання за адресою: с. Степове, вул. Механізаторів,16-А</t>
  </si>
  <si>
    <t>Реконструкція каналізаційної насосної станції №4 заміна насосного обладнання з можливістю підключень резервних мереж за адресою: м.Кам`янське, вул. Алтайська, 31 Б</t>
  </si>
  <si>
    <t>Реконструкція каналізаційної насосної станції №2а заміна насосного обладнання з можливістю підключень резервних мереж за адресою: м.Кам`янське, вул. Широка,16</t>
  </si>
  <si>
    <t>Реконструкція каналізаційної насосної станції №10  із застосуванням енергозберігаючого насосно-силового обладнання за адресою: м.Кам`янське, вул. Кизлярська,51-1</t>
  </si>
  <si>
    <t>1217368</t>
  </si>
  <si>
    <t>Славгородська селищна територіальна громада</t>
  </si>
  <si>
    <t>Реконструкція системи каналізації центральної частини та очисних споруд каналізації в смт Славгород Синельниківського району Дніпропетровської області</t>
  </si>
  <si>
    <t>2018-2021</t>
  </si>
  <si>
    <t>Будівництво будівлі цивільного захисту (найпростіше укриття) подвійного призначення з вбудованими приміщеннями громадського призначення за адресою: Дніпропетровська область, Павлоградський район,  смт Юр'ївка, вул. Центральна, 106 (у т. ч. ПКД)</t>
  </si>
  <si>
    <t>0611251</t>
  </si>
  <si>
    <t>1251</t>
  </si>
  <si>
    <t>Співфінансування заходів, що реалізуються за рахунок субвенції з державного бюджету місцевим бюджетам на придбання шкільних автобусів</t>
  </si>
  <si>
    <t>Придбання шкільних автобусів</t>
  </si>
  <si>
    <t>1219750</t>
  </si>
  <si>
    <t>9750</t>
  </si>
  <si>
    <t>Субвенція з місцевого бюджету на співфінансування інвестиційних проектів</t>
  </si>
  <si>
    <t>Лозуватська сільська територіальна громада</t>
  </si>
  <si>
    <t>″Водозабезпечення сіл Ранній Ранок, Новий Кременчук Криворізького району - реконструкціяˮ Коригування</t>
  </si>
  <si>
    <t>Томаківська селищна територіальна громада</t>
  </si>
  <si>
    <t>Реконструкція стадіону Томаківської  ЗОШ I-III ступенів №1 по вул. Ватутіна, 7 в смт Томаківка ( у т.ч. ПКД)</t>
  </si>
  <si>
    <t>Реконструкція приміщень під 3 амбулаторії “Центру первинної медико-санітарної допомоги №3” по вул. Едуарда Фукса (колишня вулиця Тухачевського), 33а в м. Кривий Ріг Дніпропетровської області ( у т.ч. ПКД)</t>
  </si>
  <si>
    <t>0910000</t>
  </si>
  <si>
    <t>Служба у справах дітей Дніпропетровської обласної державної адміністрації</t>
  </si>
  <si>
    <t>0913241</t>
  </si>
  <si>
    <t>3241</t>
  </si>
  <si>
    <t>Забезпечення діяльності інших закладів у сфері соціального захисту і соціального забезпечення</t>
  </si>
  <si>
    <t>"Реконструкція мережі електропостачання будівлі КП "Нікопольський медичний спеціалізований центр медико-соціальної реабілітації дітей" Дніпропетровської обласної ради" під встановлення дизель-генератора потужністю до 80 кВт за адресою: вул. Раїси Кириченко, 20, м. Нікополь,
Дніпропетровської області"</t>
  </si>
  <si>
    <t>Нове будівництво водоводу до ст. Саксагань з перспектиною підключення с.Зелене Поле, с. Лісове, с. Високе Поле Криворізького району Дніпропетровської області</t>
  </si>
  <si>
    <t>Будівництво (реконструкція) КЗО "Навчально-виховний комплекс №122" загальноосвітній навчальний заклад - дошкільний навчальний заклад" Дніпровської міської ради:</t>
  </si>
  <si>
    <t>1100000</t>
  </si>
  <si>
    <t>Департамент молоді і спорту Дніпропетровської обласної державної адміністрації</t>
  </si>
  <si>
    <t>1110000</t>
  </si>
  <si>
    <t>1115033</t>
  </si>
  <si>
    <t>5033</t>
  </si>
  <si>
    <t>0810</t>
  </si>
  <si>
    <t>Забезпечення підготовки спортсменів школами вищої спортивної майстерності</t>
  </si>
  <si>
    <t>Поліпшення матеріально-технічних умов навчально-тренувальної роботи спортсменів школи вищої спортивної майстерності</t>
  </si>
  <si>
    <t>Реконструкція каналізаційної насосної станції КНС № 1 КП ″СОЛОНЯНСЬКЕ ЖКУ″ ДОР, що розташована за адресою: Дніпропетровська обл., Дніпровський р-н, смт Солоне, вул. Набережна, 2-б</t>
  </si>
  <si>
    <t>Реконструкція каналізаційної насосної станції КНС  ″Надіївкаˮ КП ″СОЛОНЯНСЬКЕ ЖКУ″ ДОР, що розташована за адресою: Дніпропетровська обл., Дніпровський р-н, с Надіївка, вул. Будівельників, 5-в</t>
  </si>
  <si>
    <t>Оновлення та поліпшення матеріально-технічної бази центру здійснення соціальних виплат та надання інформаційно-консультативної допомоги з метою забезпечення ефективної роботи з надання соціальних виплат та допомог</t>
  </si>
  <si>
    <t>Реконструкція частини приміщень 1 поверху будівлі лікувального корпусу з прибудовою процедурних кабінетів КТ та МРТ Комунального підприємства  Дніпропетровський обласний госпіталь ветеранів війни Дніпропетровської обласної ради за адресою: площа Соборна, буд.14, м.Дніпро ( у т.ч. ПКД)</t>
  </si>
  <si>
    <t>Нове будівництво протирадіаційного укриття (ПРУ)  для Криворізької гімназії  №89 "Потенціал" Криворізької міської ради за адресою: вул. Мальовнича, буд. 1А, м. Кривий Ріг,  Дніпропетровської обл., 50054
 (у т. ч. ПКД)</t>
  </si>
  <si>
    <t>Нове будівництво  протирадіаційного укриття (ПРУ)  для Криворізького ліцею №95 Криворізької міської   ради  за адресою: вул. Соборності, 
буд. 20А,  м. Кривий Ріг, Дніпропетровська обл., 50006 (у т. ч. ПКД)</t>
  </si>
  <si>
    <t>Реконструкція Криворізької загальноосвітньої школи І-ІІІ ступенів № 37 Криворізької міської ради за адресою: вул. Таісії Буряченко, 17,
 м. Кривий Ріг, Дніпропетровська область (у т.ч. ПКД)</t>
  </si>
  <si>
    <t>Нове будівництво протирадіаційного укриття (ПРУ) за адресою: Дніпропетровська область, Дніпровський район, смт Петриківка, проспект Петра Калнишевського, в районі будинку 36А (у т.ч. ПКД)</t>
  </si>
  <si>
    <t>Додаток 6
до рішення обласної ради</t>
  </si>
  <si>
    <t xml:space="preserve">                          Заступник голови обласної ради      </t>
  </si>
  <si>
    <t>І. КАШИРІН</t>
  </si>
  <si>
    <t xml:space="preserve">Будівництво (реконструкція) Дніпровського ліцею № 22 Дніпровської міської ради: </t>
  </si>
  <si>
    <t>Реконструкції насосної станції НС №3 КП "Солонянське ЖКУ" ДОР що розташована за адресою: Дніпропетровська область Дніпровський район 
с. Оріхове вул. Молодіжна, 18 (у т.ч. ПКД та експертиза)</t>
  </si>
  <si>
    <t>Реконструкція каналізаційної насосної станції №1  із застосуванням енергозберігаючого насосно-силового обладнання за адресою: 
вул.Портова 17А м. Кам`янське</t>
  </si>
  <si>
    <t>Нове будівництво протирадіаційного укриття (ПРУ) для Дніпровського ліцею № 22 Дніпровської міської ради по вул. Міського Лісу, буд. 57 
у м. Дніпрі (у т. ч. ПКД)</t>
  </si>
  <si>
    <t>Нове будівництво  протирадіаційного укриття (ПРУ)  для КЗО "Навчально-виховний комплекс №122"загальноосвітній навчальний заклад - дошкільний навчальний заклад" Дніпровської міської ради, за адресою:  м. Дніпро, 
вул. Кожедуба, 49 (у т. ч. ПКД)</t>
  </si>
  <si>
    <t>Нове будівництво багатоквартирних житлових будинків по вул. Агнії Барто, 
в районі буд. №2 в м. Дніпро (у т.ч. ПКД)</t>
  </si>
  <si>
    <t>Реконструкція першого поверху головного корпусу стаціонару під відділення  невідкладної (екстреної) допомоги та діагностичного відділення, розташованого за адресою: м. Павлоград, вул. Дніпровська №541
(у т.ч.ПКД)</t>
  </si>
  <si>
    <t>Реконструкція 2-го поверху головного корпусу Блок В КНП “Павлоградська лікарня інтенсивного лікування” Павлоградської міської ради під реабілітаційне відділення за адресою: Дніпропетровська область, 
м. Павлоград, вул. Дніпровська, 541  (у т. ч. ПКД)</t>
  </si>
  <si>
    <t>Забезпечення безпечних умов перебування в установах соціального захисту населення</t>
  </si>
  <si>
    <t>0813102</t>
  </si>
  <si>
    <t>3102</t>
  </si>
  <si>
    <t>1020</t>
  </si>
  <si>
    <t>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інші хвороби</t>
  </si>
  <si>
    <t>"Нове будівництво електричних мереж 0,4 кВ з встановленням джерела резервного живлення КП "Дніпропетровський обласний клінічний центр діагностики та лікування" ДОР" розташованого у місті Дніпро, вул. Князя Володимира Великого, буд.28"</t>
  </si>
  <si>
    <t>"Реконструкція трансформаторної підстанції під електрогенераторну КП "Дніпропетровський обласний клінічний центр діагностики та лікування" ДОР" за адресою: вул. Князя Володимира Великого, буд.28, м. Дніпро"</t>
  </si>
  <si>
    <t>0611023</t>
  </si>
  <si>
    <t>1023</t>
  </si>
  <si>
    <t>0922</t>
  </si>
  <si>
    <t>Надання загальної середньої освіти спеціалізованими закладами загальної середньої освіти за рахунок коштів місцевого бюджету</t>
  </si>
  <si>
    <t>1517384</t>
  </si>
  <si>
    <t>7384</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</si>
  <si>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</si>
  <si>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0611022</t>
  </si>
  <si>
    <t>1022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</si>
  <si>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t>
  </si>
  <si>
    <t>Реконструкція системи електропостачання будівлі гуртожитку КП "Дніпропетровська обласна клінічна лікарня ім. І.І  Мечникова" ДОР" (встановлення ДЕС) за адресою: пл. Соборна, 14,  м. Дніпро</t>
  </si>
  <si>
    <t>Реконструкція системи електропостачання будівлі пральні КП "Дніпропетровська обласна клінічна лікарня ім. І.І  Мечникова" ДОР" (встановлення ДЕС) за адресою: пл. Соборна, 14,  м. Дніпро</t>
  </si>
  <si>
    <t>Реконструкція системи електропостачання (встановлення ДЕС) пологового будинку КП "Дніпропетровська обласна клінічна лікарня ім. І.І. Мечникова" ДОР" за адресою: пл. Соборна, 14, м. Дніпро</t>
  </si>
  <si>
    <t>Реконструкція будівель КП "Дніпропетровська багатопрофільна клінічна лікарня з надання психіатричної допомоги" ДОР:</t>
  </si>
  <si>
    <t>Реконструкція будівель КП "Дніпропетровська багатопрофільна клінічна лікарня з надання психіатричної допомоги" ДОР під "Центр психосоціальної реабілітації військовослужбовців" за адресою: м. Дніпро, вул. Сержанта Литвищенка, 60. (I черга), (у т. ч. ПКД)</t>
  </si>
  <si>
    <t>Реконструкція будівель КП "Дніпропетровська багатопрофільна клінічна лікарня з надання психіатричної допомоги" ДОР під "Центр психосоціальної реабілітації військовослужбовців" за адресою: м. Дніпро, вул. Сержанта Литвищенка, 60. (ІI черга), (у т. ч. ПКД)</t>
  </si>
  <si>
    <t>Реконструкція комплексу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t>
  </si>
  <si>
    <t>Реконструкція комплексу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 під  реабілітаційний центр за адресою: м. Дніпро, вул. 20-ти річчя Перемоги, 34 (у т. ч. ПКД)</t>
  </si>
  <si>
    <t>Реконструкція комплексу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 під  реабілітаційний центр за адресою: м. Дніпро, вул. 20-ти річчя Перемоги, 34. (I черга),  (у т. ч. ПКД)</t>
  </si>
  <si>
    <t>Реконструкція частини будівлі терапевтичного корпусу КЗ "Дніпровське КОШМД" по вул. Володимира Антоновича, 65 у м. Дніпрі під Центр гострої кардіоваскулярної та цереброваскулярної патології (у т.ч. ПКД)</t>
  </si>
  <si>
    <t>Реконструкція будівлі лікувального корпусу КНП КЛШМД ДМР під відкриття Мультидисциплінарного Центру Сучасних Медичних Технологій за адресою: м.Дніпро, вул. Філософська, 62 (у т.ч. ПКД)</t>
  </si>
  <si>
    <t>Реконструкція відділення екстреної медичної допомоги КНП “Першотравенська міська лікарня” Першотравенської міської ради за адресою: м. Першотравенськ, вул. Шахтарської Слави ( у т.ч. ПКД)</t>
  </si>
  <si>
    <t>2020-2024</t>
  </si>
  <si>
    <t>Нове будiвництво басейну за адресою: вул. Олександра Поля, в районі буд. №32, м.Кривий Рiг, Днiпропетровська обл., 50000 (у т.ч. ПКД)</t>
  </si>
  <si>
    <t>Реконструкція каналізаційної насосної станції № 3 із застосуванням енергозберігаючого насосно-силового обладнання за адресою: вул. Дальня 3А м. Кам’янське</t>
  </si>
  <si>
    <t>Реконструкція протирадіаційного укриття у КЗ "Дніпропетровський дитячий будинок-інтернат" ДОР" (у т.ч. ПКД)</t>
  </si>
  <si>
    <t xml:space="preserve">Будівництво протирадіаційного укриття у КЗ "Зеленопільський психоневрологічний інтернат" ДОР" (у т.ч. ПКД) </t>
  </si>
  <si>
    <t>1218311</t>
  </si>
  <si>
    <t>8311</t>
  </si>
  <si>
    <t>0511</t>
  </si>
  <si>
    <t>Охорона та раціональне використання природних ресурсів</t>
  </si>
  <si>
    <t>Закупівля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</si>
  <si>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0611271</t>
  </si>
  <si>
    <t>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</si>
  <si>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</si>
  <si>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0611272</t>
  </si>
  <si>
    <t>1272</t>
  </si>
  <si>
    <t>Реалізація заходів за рахунок освітньої субвенції з державного бюджету місцевим бюджетам (за спеціальним фондом державного бюджету)</t>
  </si>
  <si>
    <t>Нове будівництво  протирадіаційного укриття (ПРУ)  для малого групового будинку за адресою: Дніпропетровська область, смт Васильківка, вул. Мічуріна, 158 (у т.ч. ПКД)</t>
  </si>
  <si>
    <t>Нове будівництво  протирадіаційного укриття (ПРУ)  для малого групового будинку за адресою: Дніпропетровська область, Петропавлівський район, с. Петрівка, вул.  Центральна в районі будинку 24 (у т.ч. ПКД)</t>
  </si>
  <si>
    <t>Нове будівництво малого групового будинку за адресою: 
Дніпропетровська обл., м. Кривий Ріг, Довгинцівський район, 
вул. Володимирівська, між буд. 61 та 65  (у т.ч. ПКД)</t>
  </si>
  <si>
    <t>Будівництво малого групового будинку за адресою: Дніпропетровська обл., Софіївський район, с. Вакулове, вул. Каштанова, 30  (у т.ч. ПКД)</t>
  </si>
  <si>
    <t>Будівництво малого групового будинку за адресою: Дніпропетровська область, Петропавлівський район, с. Петрівка, вул.  Центральна в районі будинку 24  (у т.ч. ПКД)</t>
  </si>
  <si>
    <t>Оновлення та поліпшення матеріально-технічної бази інтернатів для осіб похилого віку та осіб з інвалідністю з метою удосконалення надання соціальних послуг</t>
  </si>
  <si>
    <t>Нове будівництво захисної споруди цивільного захисту (сховище подвійного призначення з властивостями протирадіаційного укриття) на території  Комунального закладу "Дошкільний навчальний заклад (ясла-садок) № 301" Криворізької міської ради за адресою: бульвар Вечірній, буд. 24, 
м. Кривий Ріг, Дніпропетровська область (у т.ч. ПКД)</t>
  </si>
  <si>
    <t>Нове будівництво захисної споруди цивільного захисту для КП "Регіональний медичний центр родинного здоров’я" Дніпропетровської обласної ради” за адресою: вул. Космічна, 13, м. Дніпро (у т.ч. ПКД)</t>
  </si>
  <si>
    <t>Реконструкція комплексу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 під  реабілітаційний центр за адресою: м. Дніпро, вул. 20-ти річчя Перемоги, 34. (II черга),  (у т. ч. ПКД)</t>
  </si>
  <si>
    <t>Реконструкція будівлі КЗ “Дніпропетровська обласна клінічна офтальмологічна лікарня”  в комплексі забудови пл. Жовтнева, 14, 
м. Дніпропетровськ ( у т.ч. ПКД)</t>
  </si>
  <si>
    <t>2014-2024</t>
  </si>
  <si>
    <t>"Реконструкція КЛ-0,4кВ від РП-0,4кВ ТП-135 до ВРП-0,4кВ клінічного центру по вул. Князя Володимира Великого, буд.28 м.Дніпро"</t>
  </si>
  <si>
    <t>"Реконструкція приміщень I поверху головного корпусу під встановлення ангіографічної системи для нейрохірургічних втручань Azurion7 B20 КП "Дніпропетровська обласна клінічна лікарня ім. І.І. Мечникова" ДОР" за адресою: пл. Соборна, 14, м. Дніпро"</t>
  </si>
  <si>
    <t>Реконструкція системи водопостачання с.Пушкарівка з підключення до водогону "Аули-Верхньодніпровськ" Кам'янський район,  Дніпропетровської області (у т.ч. ПКД та експертиза)</t>
  </si>
  <si>
    <t>1217461</t>
  </si>
  <si>
    <t>7461</t>
  </si>
  <si>
    <t>Утримання та розвиток автомобільних доріг та дорожньої інфраструктури за рахунок коштів місцевого бюджету</t>
  </si>
  <si>
    <t>Нове будівництво автодороги від мкр-ну Сонячний до вул. Спаської у  м.Кривий Ріг Дніпропетровської області</t>
  </si>
  <si>
    <t>"Реконструкція системи електропостачання урологічного корпусу КП "Дніпропетровська обласна клінічна лікарня ім. І.І. Мечникова" ДОР" (встановлення ДЕС) за адресою: пл. Соборна, 14, м. Дніпро"</t>
  </si>
  <si>
    <t>"Реконструкція системи електропостачання харчоблоку КП "Дніпропетровська обласна клінічна лікарня ім. І.І. Мечникова" ДОР" (встановлення ДЕС) за адресою: пл. Соборна,14, м. Дніпро"</t>
  </si>
  <si>
    <t>Поліпшення матеріально-технічних умов надання соціальних послуг пільговим категоріям населення</t>
  </si>
  <si>
    <t>Нове будівництво хірургічного корпусу (з переходом) КП "Дніпропетровська обласна дитяча лікарня" ДОР" за адресою: вул.Космічна,13, м. Дніпро (у т.ч. ПКД)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</si>
</sst>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5" x14ac:knownFonts="1">
    <font>
      <sz val="10"/>
      <color theme="1"/>
      <name val="Calibri"/>
      <family val="2"/>
      <charset val="204"/>
      <scheme val="minor"/>
    </font>
    <font>
      <sz val="10"/>
      <name val="Times New Roman"/>
      <family val="1"/>
      <charset val="204"/>
    </font>
    <font>
      <b/>
      <sz val="11"/>
      <color theme="1"/>
      <name val="Times New Roman"/>
      <family val="1"/>
      <charset val="204"/>
    </font>
    <font>
      <b/>
      <sz val="11"/>
      <name val="Times New Roman"/>
      <family val="1"/>
      <charset val="204"/>
    </font>
    <font>
      <sz val="16"/>
      <color theme="1"/>
      <name val="Calibri"/>
      <family val="2"/>
      <charset val="204"/>
      <scheme val="minor"/>
    </font>
    <font>
      <sz val="12"/>
      <color theme="1"/>
      <name val="Calibri"/>
      <family val="2"/>
      <charset val="204"/>
      <scheme val="minor"/>
    </font>
    <font>
      <sz val="10"/>
      <name val="Helv"/>
      <charset val="204"/>
    </font>
    <font>
      <sz val="10"/>
      <name val="Times New Roman"/>
      <family val="1"/>
      <charset val="204"/>
    </font>
    <font>
      <sz val="11"/>
      <color theme="1"/>
      <name val="Times New Roman"/>
      <family val="1"/>
      <charset val="204"/>
    </font>
    <font>
      <sz val="12"/>
      <color theme="1"/>
      <name val="Times New Roman"/>
      <family val="1"/>
      <charset val="204"/>
    </font>
    <font>
      <b/>
      <sz val="18"/>
      <color theme="1"/>
      <name val="Times New Roman"/>
      <family val="1"/>
      <charset val="204"/>
    </font>
    <font>
      <sz val="10"/>
      <color theme="1"/>
      <name val="Times New Roman"/>
      <family val="1"/>
      <charset val="204"/>
    </font>
    <font>
      <b/>
      <sz val="10"/>
      <color theme="1"/>
      <name val="Times New Roman"/>
      <family val="1"/>
      <charset val="204"/>
    </font>
    <font>
      <b/>
      <u/>
      <sz val="11"/>
      <color theme="1"/>
      <name val="Times New Roman"/>
      <family val="1"/>
      <charset val="204"/>
    </font>
    <font>
      <u/>
      <sz val="11"/>
      <color theme="1"/>
      <name val="Times New Roman"/>
      <family val="1"/>
      <charset val="204"/>
    </font>
    <font>
      <sz val="11"/>
      <name val="Times New Roman"/>
      <family val="1"/>
      <charset val="204"/>
    </font>
    <font>
      <sz val="14"/>
      <color theme="1"/>
      <name val="Calibri"/>
      <family val="2"/>
      <charset val="204"/>
      <scheme val="minor"/>
    </font>
    <font>
      <sz val="10"/>
      <color rgb="FF000000"/>
      <name val="Times New Roman"/>
      <family val="1"/>
      <charset val="204"/>
    </font>
    <font>
      <sz val="14"/>
      <color rgb="FF000000"/>
      <name val="Times New Roman"/>
      <family val="1"/>
      <charset val="204"/>
    </font>
    <font>
      <i/>
      <sz val="11"/>
      <name val="Times New Roman"/>
      <family val="1"/>
      <charset val="204"/>
    </font>
    <font>
      <i/>
      <sz val="11"/>
      <color theme="1"/>
      <name val="Times New Roman"/>
      <family val="1"/>
      <charset val="204"/>
    </font>
    <font>
      <sz val="11"/>
      <name val="Times New Roman"/>
      <family val="1"/>
      <charset val="204"/>
    </font>
    <font>
      <u/>
      <sz val="11"/>
      <name val="Times New Roman"/>
      <family val="1"/>
      <charset val="204"/>
    </font>
    <font>
      <b/>
      <u/>
      <sz val="11"/>
      <name val="Times New Roman"/>
      <family val="1"/>
      <charset val="204"/>
    </font>
    <font>
      <b/>
      <sz val="11"/>
      <name val="Times New Roman"/>
      <family val="1"/>
      <charset val="204"/>
    </font>
    <font>
      <u/>
      <sz val="11"/>
      <name val="Times New Roman"/>
      <family val="1"/>
      <charset val="204"/>
    </font>
    <font>
      <b/>
      <u/>
      <sz val="11"/>
      <name val="Times New Roman"/>
      <family val="1"/>
      <charset val="204"/>
    </font>
    <font>
      <i/>
      <u/>
      <sz val="11"/>
      <color theme="1"/>
      <name val="Times New Roman"/>
      <family val="1"/>
      <charset val="204"/>
    </font>
    <font>
      <b/>
      <i/>
      <u/>
      <sz val="11"/>
      <color theme="1"/>
      <name val="Times New Roman"/>
      <family val="1"/>
      <charset val="204"/>
    </font>
    <font>
      <i/>
      <sz val="11"/>
      <color indexed="8"/>
      <name val="Times New Roman"/>
      <family val="1"/>
      <charset val="204"/>
    </font>
    <font>
      <i/>
      <u/>
      <sz val="10"/>
      <color theme="1"/>
      <name val="Calibri"/>
      <family val="2"/>
      <charset val="204"/>
      <scheme val="minor"/>
    </font>
    <font>
      <b/>
      <i/>
      <u/>
      <sz val="10"/>
      <color theme="1"/>
      <name val="Calibri"/>
      <family val="2"/>
      <charset val="204"/>
      <scheme val="minor"/>
    </font>
    <font>
      <sz val="11"/>
      <color indexed="8"/>
      <name val="Times New Roman"/>
      <family val="1"/>
      <charset val="204"/>
    </font>
    <font>
      <u/>
      <sz val="10"/>
      <color theme="1"/>
      <name val="Calibri"/>
      <family val="2"/>
      <charset val="204"/>
      <scheme val="minor"/>
    </font>
    <font>
      <b/>
      <u/>
      <sz val="10"/>
      <color theme="1"/>
      <name val="Calibri"/>
      <family val="2"/>
      <charset val="204"/>
      <scheme val="minor"/>
    </font>
    <font>
      <sz val="16"/>
      <name val="Times New Roman"/>
      <family val="1"/>
      <charset val="204"/>
    </font>
    <font>
      <sz val="16"/>
      <color theme="1"/>
      <name val="Times New Roman"/>
      <family val="1"/>
      <charset val="204"/>
    </font>
    <font>
      <sz val="16"/>
      <color rgb="FFFF0000"/>
      <name val="Calibri"/>
      <family val="2"/>
      <charset val="204"/>
      <scheme val="minor"/>
    </font>
    <font>
      <i/>
      <sz val="16"/>
      <color theme="1"/>
      <name val="Calibri"/>
      <family val="2"/>
      <charset val="204"/>
      <scheme val="minor"/>
    </font>
    <font>
      <i/>
      <sz val="10"/>
      <color theme="1"/>
      <name val="Calibri"/>
      <family val="2"/>
      <charset val="204"/>
      <scheme val="minor"/>
    </font>
    <font>
      <sz val="11"/>
      <color rgb="FF000000"/>
      <name val="Times New Roman"/>
      <family val="1"/>
      <charset val="204"/>
    </font>
    <font>
      <b/>
      <sz val="10"/>
      <color theme="1"/>
      <name val="Calibri"/>
      <family val="2"/>
      <charset val="204"/>
      <scheme val="minor"/>
    </font>
    <font>
      <b/>
      <sz val="16"/>
      <color theme="1"/>
      <name val="Calibri"/>
      <family val="2"/>
      <charset val="204"/>
      <scheme val="minor"/>
    </font>
    <font>
      <b/>
      <sz val="20"/>
      <name val="Times New Roman"/>
      <family val="1"/>
      <charset val="204"/>
    </font>
    <font>
      <b/>
      <sz val="20"/>
      <color theme="1"/>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6" fillId="0" borderId="0"/>
    <xf numFmtId="0" fontId="7" fillId="0" borderId="0"/>
  </cellStyleXfs>
  <cellXfs count="126">
    <xf numFmtId="0" fontId="0" fillId="0" borderId="0" xfId="0"/>
    <xf numFmtId="0" fontId="8" fillId="0" borderId="2" xfId="0"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9" fontId="9"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0" fillId="0" borderId="0" xfId="0" applyNumberFormat="1" applyFont="1" applyFill="1"/>
    <xf numFmtId="0" fontId="2" fillId="0" borderId="2" xfId="0" applyFont="1" applyFill="1" applyBorder="1" applyAlignment="1">
      <alignment horizontal="left" vertical="center" wrapText="1"/>
    </xf>
    <xf numFmtId="3" fontId="5" fillId="0" borderId="0" xfId="0" applyNumberFormat="1" applyFont="1" applyFill="1"/>
    <xf numFmtId="0" fontId="0" fillId="0" borderId="0" xfId="0" applyFont="1" applyFill="1" applyBorder="1"/>
    <xf numFmtId="4" fontId="2" fillId="0" borderId="0" xfId="0" applyNumberFormat="1" applyFont="1" applyFill="1" applyBorder="1" applyAlignment="1">
      <alignment horizontal="center" vertical="center" wrapText="1"/>
    </xf>
    <xf numFmtId="164" fontId="4" fillId="0" borderId="0" xfId="0" applyNumberFormat="1" applyFont="1" applyFill="1" applyBorder="1"/>
    <xf numFmtId="0" fontId="36" fillId="0" borderId="0" xfId="2" applyFont="1" applyFill="1" applyBorder="1" applyAlignment="1">
      <alignment wrapText="1"/>
    </xf>
    <xf numFmtId="0" fontId="9" fillId="0" borderId="0" xfId="0" applyFont="1" applyFill="1" applyAlignment="1">
      <alignment vertical="center" wrapText="1"/>
    </xf>
    <xf numFmtId="0" fontId="9" fillId="0" borderId="0" xfId="0" applyFont="1" applyFill="1" applyAlignment="1">
      <alignment horizontal="center" vertical="center"/>
    </xf>
    <xf numFmtId="3"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9" fontId="9" fillId="0" borderId="0" xfId="2" applyNumberFormat="1" applyFont="1" applyFill="1" applyAlignment="1">
      <alignment horizontal="center" vertical="center"/>
    </xf>
    <xf numFmtId="4" fontId="8"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2" xfId="0" applyFont="1" applyFill="1" applyBorder="1" applyAlignment="1">
      <alignment horizontal="left" vertical="center" wrapText="1"/>
    </xf>
    <xf numFmtId="3" fontId="15" fillId="0" borderId="2" xfId="0" applyNumberFormat="1" applyFont="1" applyFill="1" applyBorder="1" applyAlignment="1" applyProtection="1">
      <alignment horizontal="left" vertical="center" wrapText="1"/>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4" fontId="2"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left" vertical="center" wrapText="1"/>
      <protection locked="0"/>
    </xf>
    <xf numFmtId="164" fontId="15" fillId="0" borderId="2" xfId="0" applyNumberFormat="1" applyFont="1" applyFill="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49"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3" fontId="3" fillId="0" borderId="2" xfId="0" applyNumberFormat="1" applyFont="1" applyFill="1" applyBorder="1" applyAlignment="1">
      <alignment horizontal="justify" vertical="center" wrapText="1"/>
    </xf>
    <xf numFmtId="0" fontId="20"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164" fontId="19" fillId="0" borderId="2" xfId="0" applyNumberFormat="1" applyFont="1" applyFill="1" applyBorder="1" applyAlignment="1" applyProtection="1">
      <alignment horizontal="center" vertical="center" wrapText="1"/>
      <protection locked="0"/>
    </xf>
    <xf numFmtId="9" fontId="14" fillId="0" borderId="2" xfId="0" applyNumberFormat="1" applyFont="1" applyFill="1" applyBorder="1" applyAlignment="1">
      <alignment horizontal="left" vertical="center" wrapText="1"/>
    </xf>
    <xf numFmtId="4" fontId="18" fillId="0" borderId="2" xfId="0" applyNumberFormat="1" applyFont="1" applyFill="1" applyBorder="1" applyAlignment="1">
      <alignment horizontal="center" vertical="center" wrapText="1"/>
    </xf>
    <xf numFmtId="3" fontId="40"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39" fillId="0" borderId="2" xfId="0" applyFont="1" applyFill="1" applyBorder="1"/>
    <xf numFmtId="3" fontId="19" fillId="0" borderId="2" xfId="0" applyNumberFormat="1" applyFont="1" applyFill="1" applyBorder="1" applyAlignment="1">
      <alignment horizontal="left" vertical="center" wrapText="1"/>
    </xf>
    <xf numFmtId="164" fontId="20"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164" fontId="21" fillId="0" borderId="2" xfId="0" applyNumberFormat="1" applyFont="1" applyFill="1" applyBorder="1" applyAlignment="1" applyProtection="1">
      <alignment horizontal="center" vertical="center" wrapText="1"/>
      <protection locked="0"/>
    </xf>
    <xf numFmtId="49" fontId="27" fillId="0" borderId="2"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164" fontId="15" fillId="0" borderId="2" xfId="0" applyNumberFormat="1" applyFont="1" applyFill="1" applyBorder="1" applyAlignment="1" applyProtection="1">
      <alignment horizontal="center" vertical="center" wrapText="1"/>
    </xf>
    <xf numFmtId="165" fontId="15" fillId="0" borderId="2" xfId="0" applyNumberFormat="1" applyFont="1" applyFill="1" applyBorder="1" applyAlignment="1">
      <alignment horizontal="center" vertical="center" wrapText="1"/>
    </xf>
    <xf numFmtId="3" fontId="32" fillId="0" borderId="2" xfId="0" applyNumberFormat="1" applyFont="1" applyFill="1" applyBorder="1" applyAlignment="1">
      <alignment horizontal="center" vertical="center" wrapText="1"/>
    </xf>
    <xf numFmtId="3" fontId="3" fillId="0" borderId="2" xfId="0" applyNumberFormat="1" applyFont="1" applyFill="1" applyBorder="1" applyAlignment="1" applyProtection="1">
      <alignment horizontal="justify" vertical="center" wrapText="1"/>
    </xf>
    <xf numFmtId="0" fontId="39" fillId="0" borderId="0" xfId="0" applyFont="1" applyFill="1"/>
    <xf numFmtId="164" fontId="4" fillId="0" borderId="0" xfId="0" applyNumberFormat="1" applyFont="1" applyFill="1"/>
    <xf numFmtId="3" fontId="15" fillId="0" borderId="2" xfId="0" applyNumberFormat="1" applyFont="1" applyFill="1" applyBorder="1" applyAlignment="1">
      <alignment horizontal="justify" vertical="center" wrapText="1"/>
    </xf>
    <xf numFmtId="0" fontId="27" fillId="0" borderId="2" xfId="0" applyFont="1" applyFill="1" applyBorder="1" applyAlignment="1">
      <alignment horizontal="left" vertical="center" wrapText="1"/>
    </xf>
    <xf numFmtId="4" fontId="20" fillId="0" borderId="2" xfId="0" applyNumberFormat="1" applyFont="1" applyFill="1" applyBorder="1" applyAlignment="1">
      <alignment horizontal="center" vertical="center" wrapText="1"/>
    </xf>
    <xf numFmtId="164" fontId="38" fillId="0" borderId="0" xfId="0" applyNumberFormat="1" applyFont="1" applyFill="1"/>
    <xf numFmtId="9" fontId="14"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left" vertical="center" wrapText="1"/>
    </xf>
    <xf numFmtId="3" fontId="21" fillId="0" borderId="2" xfId="0" applyNumberFormat="1" applyFont="1" applyFill="1" applyBorder="1" applyAlignment="1">
      <alignment horizontal="left" vertical="center" wrapText="1"/>
    </xf>
    <xf numFmtId="3" fontId="24" fillId="0" borderId="2" xfId="0" applyNumberFormat="1" applyFont="1" applyFill="1" applyBorder="1" applyAlignment="1">
      <alignment horizontal="justify" vertical="center" wrapText="1"/>
    </xf>
    <xf numFmtId="165"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64" fontId="21"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165" fontId="15" fillId="0" borderId="3" xfId="0" applyNumberFormat="1" applyFont="1" applyFill="1" applyBorder="1" applyAlignment="1">
      <alignment horizontal="center" vertical="center" wrapText="1"/>
    </xf>
    <xf numFmtId="49" fontId="25"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wrapText="1"/>
    </xf>
    <xf numFmtId="0" fontId="25" fillId="0" borderId="2" xfId="0" applyFont="1" applyFill="1" applyBorder="1" applyAlignment="1" applyProtection="1">
      <alignment horizontal="left" vertical="center" wrapText="1"/>
    </xf>
    <xf numFmtId="3" fontId="2" fillId="0" borderId="2" xfId="0" applyNumberFormat="1" applyFont="1" applyFill="1" applyBorder="1" applyAlignment="1" applyProtection="1">
      <alignment horizontal="justify" vertical="center" wrapText="1"/>
    </xf>
    <xf numFmtId="3" fontId="3" fillId="0" borderId="2" xfId="0" applyNumberFormat="1" applyFont="1" applyFill="1" applyBorder="1" applyAlignment="1" applyProtection="1">
      <alignment horizontal="justify" vertical="center" wrapText="1"/>
      <protection locked="0"/>
    </xf>
    <xf numFmtId="0" fontId="15" fillId="0" borderId="2"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3" fontId="2" fillId="0" borderId="2" xfId="0" applyNumberFormat="1" applyFont="1" applyFill="1" applyBorder="1" applyAlignment="1">
      <alignment horizontal="justify" vertical="center" wrapText="1"/>
    </xf>
    <xf numFmtId="3" fontId="20" fillId="0" borderId="2" xfId="0" applyNumberFormat="1" applyFont="1" applyFill="1" applyBorder="1" applyAlignment="1">
      <alignment horizontal="left" vertical="center" wrapText="1"/>
    </xf>
    <xf numFmtId="0" fontId="0" fillId="0" borderId="2" xfId="0" applyFont="1" applyFill="1" applyBorder="1"/>
    <xf numFmtId="0" fontId="19" fillId="0" borderId="2"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4" fontId="19"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lignment horizontal="center" vertical="center" wrapText="1"/>
    </xf>
    <xf numFmtId="3" fontId="29" fillId="0" borderId="2"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0" fontId="30"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164" fontId="37" fillId="0" borderId="0" xfId="0" applyNumberFormat="1" applyFont="1" applyFill="1"/>
    <xf numFmtId="4" fontId="3"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49" fontId="33" fillId="0" borderId="2" xfId="0" applyNumberFormat="1"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33" fillId="0" borderId="2" xfId="0" applyFont="1" applyFill="1" applyBorder="1" applyAlignment="1">
      <alignment horizontal="left" vertical="center" wrapText="1"/>
    </xf>
    <xf numFmtId="3" fontId="19"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lignment horizontal="center" vertical="center" wrapText="1"/>
    </xf>
    <xf numFmtId="0" fontId="39" fillId="0" borderId="0" xfId="0" applyFont="1" applyFill="1" applyBorder="1"/>
    <xf numFmtId="4" fontId="16" fillId="0" borderId="0" xfId="0" applyNumberFormat="1" applyFont="1" applyFill="1"/>
    <xf numFmtId="4" fontId="0" fillId="0" borderId="0" xfId="0" applyNumberFormat="1" applyFont="1" applyFill="1" applyBorder="1"/>
    <xf numFmtId="164" fontId="42" fillId="0" borderId="0" xfId="0" applyNumberFormat="1" applyFont="1" applyFill="1"/>
    <xf numFmtId="0" fontId="41" fillId="0" borderId="0" xfId="0" applyFont="1" applyFill="1" applyBorder="1"/>
    <xf numFmtId="0" fontId="41" fillId="0" borderId="0" xfId="0" applyFont="1" applyFill="1"/>
    <xf numFmtId="0" fontId="35" fillId="0" borderId="0" xfId="0" applyFont="1" applyFill="1" applyAlignment="1">
      <alignment horizontal="left" wrapText="1"/>
    </xf>
    <xf numFmtId="4" fontId="35" fillId="0" borderId="0" xfId="0" applyNumberFormat="1" applyFont="1" applyFill="1" applyAlignment="1">
      <alignment horizontal="center"/>
    </xf>
    <xf numFmtId="0" fontId="35" fillId="0" borderId="0" xfId="0" applyFont="1" applyFill="1" applyAlignment="1">
      <alignment horizontal="center"/>
    </xf>
    <xf numFmtId="0" fontId="9" fillId="0" borderId="0" xfId="0" applyFont="1" applyFill="1" applyAlignment="1">
      <alignment horizontal="left" vertical="center" wrapText="1"/>
    </xf>
    <xf numFmtId="0" fontId="10" fillId="0" borderId="0" xfId="0" applyFont="1" applyFill="1" applyAlignment="1">
      <alignment horizontal="center" vertical="center"/>
    </xf>
    <xf numFmtId="0" fontId="43" fillId="0" borderId="0" xfId="0" applyFont="1" applyFill="1" applyAlignment="1">
      <alignment horizontal="left" wrapText="1"/>
    </xf>
    <xf numFmtId="0" fontId="44" fillId="0" borderId="0" xfId="2" applyFont="1" applyFill="1" applyBorder="1" applyAlignment="1">
      <alignment wrapText="1"/>
    </xf>
    <xf numFmtId="49" fontId="44" fillId="0" borderId="0" xfId="2" applyNumberFormat="1" applyFont="1" applyFill="1" applyAlignment="1">
      <alignment horizontal="center" vertical="center"/>
    </xf>
    <xf numFmtId="0" fontId="43" fillId="0" borderId="0" xfId="0" applyFont="1" applyFill="1" applyAlignment="1">
      <alignment horizontal="center"/>
    </xf>
  </cellXfs>
  <cellStyles count="4">
    <cellStyle name="Звичайний 22" xfId="1"/>
    <cellStyle name="Обычный" xfId="0" builtinId="0"/>
    <cellStyle name="Обычный 2" xfId="3"/>
    <cellStyle name="Обычный_Додаток 6 джерела.." xfId="2"/>
  </cellStyles>
  <dxfs count="0"/>
  <tableStyles count="0" defaultTableStyle="TableStyleMedium2" defaultPivotStyle="PivotStyleLight16"/>
  <colors>
    <mruColors>
      <color rgb="FF00FF00"/>
      <color rgb="FFCC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6"/>
  <sheetViews>
    <sheetView showZeros="0" tabSelected="1" view="pageBreakPreview" zoomScale="70" zoomScaleNormal="100" zoomScaleSheetLayoutView="70" workbookViewId="0">
      <pane ySplit="9" topLeftCell="A289" activePane="bottomLeft" state="frozen"/>
      <selection pane="bottomLeft" activeCell="M297" sqref="M297"/>
    </sheetView>
  </sheetViews>
  <sheetFormatPr defaultColWidth="9.140625" defaultRowHeight="21" x14ac:dyDescent="0.35"/>
  <cols>
    <col min="1" max="1" width="14.28515625" style="6" customWidth="1"/>
    <col min="2" max="2" width="15.140625" style="6" customWidth="1"/>
    <col min="3" max="3" width="16" style="6" customWidth="1"/>
    <col min="4" max="4" width="56.28515625" style="6" customWidth="1"/>
    <col min="5" max="5" width="73.7109375" style="6" customWidth="1"/>
    <col min="6" max="6" width="13.42578125" style="6" customWidth="1"/>
    <col min="7" max="7" width="19.28515625" style="6" customWidth="1"/>
    <col min="8" max="8" width="16" style="6" customWidth="1"/>
    <col min="9" max="9" width="18.140625" style="6" customWidth="1"/>
    <col min="10" max="10" width="13" style="6" customWidth="1"/>
    <col min="11" max="11" width="22.140625" style="65" customWidth="1"/>
    <col min="12" max="12" width="17.7109375" style="6" customWidth="1"/>
    <col min="13" max="13" width="29.140625" style="6" customWidth="1"/>
    <col min="14" max="16384" width="9.140625" style="6"/>
  </cols>
  <sheetData>
    <row r="1" spans="1:13" ht="94.5" customHeight="1" x14ac:dyDescent="0.2">
      <c r="A1" s="20"/>
      <c r="B1" s="20"/>
      <c r="H1" s="120" t="s">
        <v>335</v>
      </c>
      <c r="I1" s="120"/>
      <c r="J1" s="120"/>
      <c r="K1" s="120"/>
      <c r="L1" s="120"/>
      <c r="M1" s="120"/>
    </row>
    <row r="2" spans="1:13" x14ac:dyDescent="0.35">
      <c r="A2" s="21"/>
    </row>
    <row r="3" spans="1:13" ht="22.5" x14ac:dyDescent="0.35">
      <c r="A3" s="121" t="s">
        <v>0</v>
      </c>
      <c r="B3" s="121"/>
      <c r="C3" s="121"/>
      <c r="D3" s="121"/>
      <c r="E3" s="121"/>
      <c r="F3" s="121"/>
      <c r="G3" s="121"/>
      <c r="H3" s="121"/>
      <c r="I3" s="121"/>
      <c r="J3" s="121"/>
    </row>
    <row r="4" spans="1:13" ht="22.5" x14ac:dyDescent="0.35">
      <c r="A4" s="121" t="s">
        <v>10</v>
      </c>
      <c r="B4" s="121"/>
      <c r="C4" s="121"/>
      <c r="D4" s="121"/>
      <c r="E4" s="121"/>
      <c r="F4" s="121"/>
      <c r="G4" s="121"/>
      <c r="H4" s="121"/>
      <c r="I4" s="121"/>
      <c r="J4" s="121"/>
    </row>
    <row r="5" spans="1:13" ht="22.5" x14ac:dyDescent="0.35">
      <c r="A5" s="121" t="s">
        <v>37</v>
      </c>
      <c r="B5" s="121"/>
      <c r="C5" s="121"/>
      <c r="D5" s="121"/>
      <c r="E5" s="121"/>
      <c r="F5" s="121"/>
      <c r="G5" s="121"/>
      <c r="H5" s="121"/>
      <c r="I5" s="121"/>
      <c r="J5" s="121"/>
    </row>
    <row r="6" spans="1:13" x14ac:dyDescent="0.35">
      <c r="A6" s="9" t="s">
        <v>71</v>
      </c>
    </row>
    <row r="7" spans="1:13" x14ac:dyDescent="0.35">
      <c r="A7" s="10" t="s">
        <v>11</v>
      </c>
    </row>
    <row r="8" spans="1:13" ht="89.25" x14ac:dyDescent="0.35">
      <c r="A8" s="11" t="s">
        <v>1</v>
      </c>
      <c r="B8" s="11" t="s">
        <v>2</v>
      </c>
      <c r="C8" s="11" t="s">
        <v>3</v>
      </c>
      <c r="D8" s="11" t="s">
        <v>4</v>
      </c>
      <c r="E8" s="11" t="s">
        <v>5</v>
      </c>
      <c r="F8" s="11" t="s">
        <v>6</v>
      </c>
      <c r="G8" s="11" t="s">
        <v>7</v>
      </c>
      <c r="H8" s="11" t="s">
        <v>8</v>
      </c>
      <c r="I8" s="11" t="s">
        <v>57</v>
      </c>
      <c r="J8" s="11" t="s">
        <v>58</v>
      </c>
    </row>
    <row r="9" spans="1:13" x14ac:dyDescent="0.35">
      <c r="A9" s="12">
        <v>1</v>
      </c>
      <c r="B9" s="12">
        <v>2</v>
      </c>
      <c r="C9" s="12">
        <v>3</v>
      </c>
      <c r="D9" s="12">
        <v>4</v>
      </c>
      <c r="E9" s="12">
        <v>5</v>
      </c>
      <c r="F9" s="12">
        <v>6</v>
      </c>
      <c r="G9" s="12">
        <v>7</v>
      </c>
      <c r="H9" s="12">
        <v>8</v>
      </c>
      <c r="I9" s="12">
        <v>9</v>
      </c>
      <c r="J9" s="12">
        <v>10</v>
      </c>
    </row>
    <row r="10" spans="1:13" ht="43.5" customHeight="1" x14ac:dyDescent="0.35">
      <c r="A10" s="2" t="s">
        <v>19</v>
      </c>
      <c r="B10" s="2"/>
      <c r="C10" s="2"/>
      <c r="D10" s="3" t="s">
        <v>20</v>
      </c>
      <c r="E10" s="4"/>
      <c r="F10" s="5"/>
      <c r="G10" s="34"/>
      <c r="H10" s="34"/>
      <c r="I10" s="34">
        <f>I11</f>
        <v>80416370</v>
      </c>
      <c r="J10" s="5"/>
    </row>
    <row r="11" spans="1:13" ht="40.5" customHeight="1" x14ac:dyDescent="0.35">
      <c r="A11" s="7" t="s">
        <v>21</v>
      </c>
      <c r="B11" s="2"/>
      <c r="C11" s="7"/>
      <c r="D11" s="8" t="s">
        <v>20</v>
      </c>
      <c r="E11" s="4"/>
      <c r="F11" s="4"/>
      <c r="G11" s="26"/>
      <c r="H11" s="26"/>
      <c r="I11" s="26">
        <f>I16+I24+I22+I14+I12+I18+I20</f>
        <v>80416370</v>
      </c>
      <c r="J11" s="4"/>
      <c r="L11" s="13"/>
    </row>
    <row r="12" spans="1:13" ht="60" x14ac:dyDescent="0.35">
      <c r="A12" s="35" t="s">
        <v>360</v>
      </c>
      <c r="B12" s="35" t="s">
        <v>361</v>
      </c>
      <c r="C12" s="35" t="s">
        <v>355</v>
      </c>
      <c r="D12" s="1" t="s">
        <v>362</v>
      </c>
      <c r="E12" s="4"/>
      <c r="F12" s="4"/>
      <c r="G12" s="22"/>
      <c r="H12" s="22"/>
      <c r="I12" s="26">
        <f>I13</f>
        <v>200000</v>
      </c>
      <c r="J12" s="4"/>
      <c r="L12" s="13"/>
    </row>
    <row r="13" spans="1:13" ht="40.5" customHeight="1" x14ac:dyDescent="0.35">
      <c r="A13" s="7"/>
      <c r="B13" s="2"/>
      <c r="C13" s="7"/>
      <c r="D13" s="8"/>
      <c r="E13" s="1" t="s">
        <v>23</v>
      </c>
      <c r="F13" s="4">
        <v>2023</v>
      </c>
      <c r="G13" s="22">
        <v>200000</v>
      </c>
      <c r="H13" s="22"/>
      <c r="I13" s="26">
        <v>200000</v>
      </c>
      <c r="J13" s="23">
        <v>100</v>
      </c>
      <c r="L13" s="13"/>
    </row>
    <row r="14" spans="1:13" ht="46.5" customHeight="1" x14ac:dyDescent="0.35">
      <c r="A14" s="35" t="s">
        <v>353</v>
      </c>
      <c r="B14" s="35" t="s">
        <v>354</v>
      </c>
      <c r="C14" s="35" t="s">
        <v>355</v>
      </c>
      <c r="D14" s="1" t="s">
        <v>356</v>
      </c>
      <c r="E14" s="4"/>
      <c r="F14" s="4"/>
      <c r="G14" s="22"/>
      <c r="H14" s="22"/>
      <c r="I14" s="26">
        <f>I15</f>
        <v>54052</v>
      </c>
      <c r="J14" s="4"/>
      <c r="L14" s="13"/>
    </row>
    <row r="15" spans="1:13" ht="40.5" customHeight="1" x14ac:dyDescent="0.35">
      <c r="A15" s="7"/>
      <c r="B15" s="2"/>
      <c r="C15" s="7"/>
      <c r="D15" s="8"/>
      <c r="E15" s="1" t="s">
        <v>23</v>
      </c>
      <c r="F15" s="4">
        <v>2023</v>
      </c>
      <c r="G15" s="22">
        <v>29052</v>
      </c>
      <c r="H15" s="22"/>
      <c r="I15" s="26">
        <f>29052+25000</f>
        <v>54052</v>
      </c>
      <c r="J15" s="23">
        <v>100</v>
      </c>
      <c r="L15" s="13"/>
    </row>
    <row r="16" spans="1:13" ht="30.75" customHeight="1" x14ac:dyDescent="0.35">
      <c r="A16" s="35" t="s">
        <v>265</v>
      </c>
      <c r="B16" s="35" t="s">
        <v>266</v>
      </c>
      <c r="C16" s="35" t="s">
        <v>22</v>
      </c>
      <c r="D16" s="1" t="s">
        <v>267</v>
      </c>
      <c r="E16" s="4"/>
      <c r="F16" s="4"/>
      <c r="G16" s="22"/>
      <c r="H16" s="22"/>
      <c r="I16" s="26">
        <f>I17</f>
        <v>2946621</v>
      </c>
      <c r="J16" s="4"/>
    </row>
    <row r="17" spans="1:12" ht="43.5" customHeight="1" x14ac:dyDescent="0.35">
      <c r="A17" s="7"/>
      <c r="B17" s="2"/>
      <c r="C17" s="7"/>
      <c r="D17" s="8"/>
      <c r="E17" s="1" t="s">
        <v>23</v>
      </c>
      <c r="F17" s="4">
        <v>2023</v>
      </c>
      <c r="G17" s="22">
        <f>10000000+11000000-8339635-9100844-98900-514000</f>
        <v>2946621</v>
      </c>
      <c r="H17" s="22"/>
      <c r="I17" s="26">
        <f>10000000+11000000-8339635-9100844-98900-514000</f>
        <v>2946621</v>
      </c>
      <c r="J17" s="23">
        <v>100</v>
      </c>
    </row>
    <row r="18" spans="1:12" ht="45" x14ac:dyDescent="0.35">
      <c r="A18" s="35" t="s">
        <v>385</v>
      </c>
      <c r="B18" s="35" t="s">
        <v>386</v>
      </c>
      <c r="C18" s="35" t="s">
        <v>22</v>
      </c>
      <c r="D18" s="1" t="s">
        <v>387</v>
      </c>
      <c r="E18" s="4"/>
      <c r="F18" s="4"/>
      <c r="G18" s="22"/>
      <c r="H18" s="22"/>
      <c r="I18" s="26">
        <f>I19</f>
        <v>153756</v>
      </c>
      <c r="J18" s="4"/>
    </row>
    <row r="19" spans="1:12" ht="81" customHeight="1" x14ac:dyDescent="0.35">
      <c r="A19" s="7"/>
      <c r="B19" s="2"/>
      <c r="C19" s="7"/>
      <c r="D19" s="8"/>
      <c r="E19" s="1" t="s">
        <v>384</v>
      </c>
      <c r="F19" s="4">
        <v>2023</v>
      </c>
      <c r="G19" s="22">
        <f>114426+39330</f>
        <v>153756</v>
      </c>
      <c r="H19" s="22"/>
      <c r="I19" s="26">
        <f>114426+39330</f>
        <v>153756</v>
      </c>
      <c r="J19" s="23">
        <v>100</v>
      </c>
    </row>
    <row r="20" spans="1:12" ht="45" x14ac:dyDescent="0.35">
      <c r="A20" s="35" t="s">
        <v>388</v>
      </c>
      <c r="B20" s="35" t="s">
        <v>389</v>
      </c>
      <c r="C20" s="35" t="s">
        <v>22</v>
      </c>
      <c r="D20" s="1" t="s">
        <v>390</v>
      </c>
      <c r="E20" s="4"/>
      <c r="F20" s="4"/>
      <c r="G20" s="22"/>
      <c r="H20" s="22"/>
      <c r="I20" s="26">
        <f>I21</f>
        <v>358766</v>
      </c>
      <c r="J20" s="4"/>
    </row>
    <row r="21" spans="1:12" ht="75" x14ac:dyDescent="0.35">
      <c r="A21" s="7"/>
      <c r="B21" s="2"/>
      <c r="C21" s="7"/>
      <c r="D21" s="8"/>
      <c r="E21" s="1" t="s">
        <v>384</v>
      </c>
      <c r="F21" s="4">
        <v>2023</v>
      </c>
      <c r="G21" s="22">
        <f>266994+91772</f>
        <v>358766</v>
      </c>
      <c r="H21" s="22"/>
      <c r="I21" s="26">
        <f>266994+91772</f>
        <v>358766</v>
      </c>
      <c r="J21" s="23">
        <v>100</v>
      </c>
    </row>
    <row r="22" spans="1:12" ht="51" customHeight="1" x14ac:dyDescent="0.35">
      <c r="A22" s="35" t="s">
        <v>299</v>
      </c>
      <c r="B22" s="35" t="s">
        <v>300</v>
      </c>
      <c r="C22" s="35" t="s">
        <v>22</v>
      </c>
      <c r="D22" s="1" t="s">
        <v>301</v>
      </c>
      <c r="E22" s="4"/>
      <c r="F22" s="4"/>
      <c r="G22" s="22"/>
      <c r="H22" s="22"/>
      <c r="I22" s="26">
        <f>I23</f>
        <v>12763175</v>
      </c>
      <c r="J22" s="4"/>
    </row>
    <row r="23" spans="1:12" ht="33.75" customHeight="1" x14ac:dyDescent="0.35">
      <c r="A23" s="7"/>
      <c r="B23" s="2"/>
      <c r="C23" s="7"/>
      <c r="D23" s="8"/>
      <c r="E23" s="1" t="s">
        <v>302</v>
      </c>
      <c r="F23" s="4">
        <v>2023</v>
      </c>
      <c r="G23" s="22">
        <v>12763175</v>
      </c>
      <c r="H23" s="22"/>
      <c r="I23" s="26">
        <v>12763175</v>
      </c>
      <c r="J23" s="23">
        <v>100</v>
      </c>
    </row>
    <row r="24" spans="1:12" ht="57" customHeight="1" x14ac:dyDescent="0.35">
      <c r="A24" s="35" t="s">
        <v>277</v>
      </c>
      <c r="B24" s="35" t="s">
        <v>278</v>
      </c>
      <c r="C24" s="35" t="s">
        <v>22</v>
      </c>
      <c r="D24" s="1" t="s">
        <v>279</v>
      </c>
      <c r="E24" s="4"/>
      <c r="F24" s="4"/>
      <c r="G24" s="22"/>
      <c r="H24" s="22"/>
      <c r="I24" s="26">
        <f>I25</f>
        <v>63940000</v>
      </c>
      <c r="J24" s="4"/>
    </row>
    <row r="25" spans="1:12" ht="43.5" customHeight="1" x14ac:dyDescent="0.35">
      <c r="A25" s="7"/>
      <c r="B25" s="2"/>
      <c r="C25" s="7"/>
      <c r="D25" s="8"/>
      <c r="E25" s="1" t="s">
        <v>268</v>
      </c>
      <c r="F25" s="4">
        <v>2023</v>
      </c>
      <c r="G25" s="22">
        <f>63940000</f>
        <v>63940000</v>
      </c>
      <c r="H25" s="22"/>
      <c r="I25" s="26">
        <f>63940000</f>
        <v>63940000</v>
      </c>
      <c r="J25" s="23">
        <v>100</v>
      </c>
    </row>
    <row r="26" spans="1:12" ht="32.25" customHeight="1" x14ac:dyDescent="0.35">
      <c r="A26" s="2" t="s">
        <v>15</v>
      </c>
      <c r="B26" s="2"/>
      <c r="C26" s="2"/>
      <c r="D26" s="3" t="s">
        <v>16</v>
      </c>
      <c r="E26" s="4"/>
      <c r="F26" s="5"/>
      <c r="G26" s="24"/>
      <c r="H26" s="34"/>
      <c r="I26" s="34">
        <f>I27</f>
        <v>365265547.00999999</v>
      </c>
      <c r="J26" s="5"/>
      <c r="L26" s="13"/>
    </row>
    <row r="27" spans="1:12" ht="43.5" customHeight="1" x14ac:dyDescent="0.35">
      <c r="A27" s="7" t="s">
        <v>17</v>
      </c>
      <c r="B27" s="2"/>
      <c r="C27" s="7"/>
      <c r="D27" s="8" t="s">
        <v>18</v>
      </c>
      <c r="E27" s="4"/>
      <c r="F27" s="4"/>
      <c r="G27" s="22"/>
      <c r="H27" s="22"/>
      <c r="I27" s="26">
        <f>I34+I36+I32+I30+I28</f>
        <v>365265547.00999999</v>
      </c>
      <c r="J27" s="4"/>
    </row>
    <row r="28" spans="1:12" ht="43.5" customHeight="1" x14ac:dyDescent="0.35">
      <c r="A28" s="35" t="s">
        <v>269</v>
      </c>
      <c r="B28" s="35" t="s">
        <v>270</v>
      </c>
      <c r="C28" s="35" t="s">
        <v>257</v>
      </c>
      <c r="D28" s="1" t="s">
        <v>271</v>
      </c>
      <c r="E28" s="1"/>
      <c r="F28" s="4"/>
      <c r="G28" s="22"/>
      <c r="H28" s="22"/>
      <c r="I28" s="26">
        <f>I29</f>
        <v>22568960.010000002</v>
      </c>
      <c r="J28" s="22"/>
    </row>
    <row r="29" spans="1:12" ht="43.5" customHeight="1" x14ac:dyDescent="0.35">
      <c r="A29" s="35"/>
      <c r="B29" s="35"/>
      <c r="C29" s="35"/>
      <c r="D29" s="1"/>
      <c r="E29" s="1" t="s">
        <v>36</v>
      </c>
      <c r="F29" s="4">
        <v>2023</v>
      </c>
      <c r="G29" s="26">
        <f>1519000+150000+380000+150000+21875000-1375299-650277+525000-4463.99</f>
        <v>22568960.010000002</v>
      </c>
      <c r="H29" s="22"/>
      <c r="I29" s="26">
        <f>1519000+150000+380000+150000+21875000-1375299-650277+525000-4463.99</f>
        <v>22568960.010000002</v>
      </c>
      <c r="J29" s="23">
        <v>100</v>
      </c>
    </row>
    <row r="30" spans="1:12" ht="43.5" customHeight="1" x14ac:dyDescent="0.35">
      <c r="A30" s="35" t="s">
        <v>255</v>
      </c>
      <c r="B30" s="35" t="s">
        <v>256</v>
      </c>
      <c r="C30" s="35" t="s">
        <v>257</v>
      </c>
      <c r="D30" s="1" t="s">
        <v>258</v>
      </c>
      <c r="E30" s="1"/>
      <c r="F30" s="4"/>
      <c r="G30" s="22"/>
      <c r="H30" s="22"/>
      <c r="I30" s="26">
        <f>I31</f>
        <v>143414484</v>
      </c>
      <c r="J30" s="22"/>
    </row>
    <row r="31" spans="1:12" ht="43.5" customHeight="1" x14ac:dyDescent="0.35">
      <c r="A31" s="35"/>
      <c r="B31" s="35"/>
      <c r="C31" s="35"/>
      <c r="D31" s="1"/>
      <c r="E31" s="1" t="s">
        <v>36</v>
      </c>
      <c r="F31" s="4">
        <v>2023</v>
      </c>
      <c r="G31" s="22">
        <f>75000+62000000+45111+45000000+20000000+16294373</f>
        <v>143414484</v>
      </c>
      <c r="H31" s="22"/>
      <c r="I31" s="40">
        <f>75000+62000000+45111+45000000+20000000+16294373</f>
        <v>143414484</v>
      </c>
      <c r="J31" s="23">
        <v>100</v>
      </c>
    </row>
    <row r="32" spans="1:12" x14ac:dyDescent="0.35">
      <c r="A32" s="35" t="s">
        <v>246</v>
      </c>
      <c r="B32" s="35" t="s">
        <v>247</v>
      </c>
      <c r="C32" s="35" t="s">
        <v>248</v>
      </c>
      <c r="D32" s="1" t="s">
        <v>249</v>
      </c>
      <c r="E32" s="1"/>
      <c r="F32" s="4"/>
      <c r="G32" s="22"/>
      <c r="H32" s="22"/>
      <c r="I32" s="26">
        <f>I33</f>
        <v>69470</v>
      </c>
      <c r="J32" s="22"/>
    </row>
    <row r="33" spans="1:12" ht="39" customHeight="1" x14ac:dyDescent="0.35">
      <c r="A33" s="35"/>
      <c r="B33" s="35"/>
      <c r="C33" s="35"/>
      <c r="D33" s="1"/>
      <c r="E33" s="1" t="s">
        <v>36</v>
      </c>
      <c r="F33" s="4">
        <v>2023</v>
      </c>
      <c r="G33" s="22">
        <v>69470</v>
      </c>
      <c r="H33" s="22"/>
      <c r="I33" s="26">
        <v>69470</v>
      </c>
      <c r="J33" s="23">
        <v>100</v>
      </c>
    </row>
    <row r="34" spans="1:12" x14ac:dyDescent="0.35">
      <c r="A34" s="35" t="s">
        <v>32</v>
      </c>
      <c r="B34" s="35" t="s">
        <v>33</v>
      </c>
      <c r="C34" s="35" t="s">
        <v>34</v>
      </c>
      <c r="D34" s="1" t="s">
        <v>35</v>
      </c>
      <c r="E34" s="1"/>
      <c r="F34" s="4"/>
      <c r="G34" s="22"/>
      <c r="H34" s="22"/>
      <c r="I34" s="26">
        <f>I35</f>
        <v>180650576</v>
      </c>
      <c r="J34" s="22"/>
    </row>
    <row r="35" spans="1:12" ht="39" customHeight="1" x14ac:dyDescent="0.35">
      <c r="A35" s="35"/>
      <c r="B35" s="35"/>
      <c r="C35" s="35"/>
      <c r="D35" s="1"/>
      <c r="E35" s="1" t="s">
        <v>36</v>
      </c>
      <c r="F35" s="4">
        <v>2023</v>
      </c>
      <c r="G35" s="22">
        <f>110000000+100000000-29000000-21875000+60000000-20000000-25500000+5000000+46375299-44349723</f>
        <v>180650576</v>
      </c>
      <c r="H35" s="22"/>
      <c r="I35" s="26">
        <f>110000000+100000000-29000000-21875000+60000000-20000000-25500000+5000000+46375299-44349723</f>
        <v>180650576</v>
      </c>
      <c r="J35" s="23">
        <v>100</v>
      </c>
    </row>
    <row r="36" spans="1:12" ht="39" customHeight="1" x14ac:dyDescent="0.35">
      <c r="A36" s="35" t="s">
        <v>243</v>
      </c>
      <c r="B36" s="35" t="s">
        <v>100</v>
      </c>
      <c r="C36" s="35" t="s">
        <v>53</v>
      </c>
      <c r="D36" s="1" t="s">
        <v>101</v>
      </c>
      <c r="E36" s="1"/>
      <c r="F36" s="4"/>
      <c r="G36" s="22"/>
      <c r="H36" s="22"/>
      <c r="I36" s="26">
        <f>I37+I38+I39+I40+I42+I43+I45+I46+I47+I41+I44</f>
        <v>18562057</v>
      </c>
      <c r="J36" s="22"/>
    </row>
    <row r="37" spans="1:12" ht="68.25" customHeight="1" x14ac:dyDescent="0.35">
      <c r="A37" s="35"/>
      <c r="B37" s="35"/>
      <c r="C37" s="35"/>
      <c r="D37" s="1"/>
      <c r="E37" s="1" t="s">
        <v>244</v>
      </c>
      <c r="F37" s="4" t="s">
        <v>153</v>
      </c>
      <c r="G37" s="22">
        <v>852547</v>
      </c>
      <c r="H37" s="22"/>
      <c r="I37" s="26">
        <v>767168</v>
      </c>
      <c r="J37" s="23">
        <v>100</v>
      </c>
      <c r="K37" s="103"/>
    </row>
    <row r="38" spans="1:12" ht="80.25" customHeight="1" x14ac:dyDescent="0.35">
      <c r="A38" s="35"/>
      <c r="B38" s="35"/>
      <c r="C38" s="35"/>
      <c r="D38" s="1"/>
      <c r="E38" s="1" t="s">
        <v>316</v>
      </c>
      <c r="F38" s="4">
        <v>2023</v>
      </c>
      <c r="G38" s="22">
        <f>230000-45111</f>
        <v>184889</v>
      </c>
      <c r="H38" s="22"/>
      <c r="I38" s="22">
        <f>230000-45111</f>
        <v>184889</v>
      </c>
      <c r="J38" s="23">
        <v>100</v>
      </c>
      <c r="K38" s="103"/>
    </row>
    <row r="39" spans="1:12" ht="69.75" customHeight="1" x14ac:dyDescent="0.35">
      <c r="A39" s="35"/>
      <c r="B39" s="35"/>
      <c r="C39" s="35"/>
      <c r="D39" s="1"/>
      <c r="E39" s="1" t="s">
        <v>351</v>
      </c>
      <c r="F39" s="4">
        <v>2023</v>
      </c>
      <c r="G39" s="22">
        <v>1200000</v>
      </c>
      <c r="H39" s="22"/>
      <c r="I39" s="26">
        <v>1200000</v>
      </c>
      <c r="J39" s="23">
        <v>100</v>
      </c>
      <c r="K39" s="103"/>
    </row>
    <row r="40" spans="1:12" ht="59.25" customHeight="1" x14ac:dyDescent="0.35">
      <c r="A40" s="35"/>
      <c r="B40" s="35"/>
      <c r="C40" s="35"/>
      <c r="D40" s="1"/>
      <c r="E40" s="1" t="s">
        <v>352</v>
      </c>
      <c r="F40" s="4">
        <v>2023</v>
      </c>
      <c r="G40" s="22">
        <f>2000000</f>
        <v>2000000</v>
      </c>
      <c r="H40" s="22"/>
      <c r="I40" s="26">
        <f>2000000</f>
        <v>2000000</v>
      </c>
      <c r="J40" s="23">
        <v>100</v>
      </c>
      <c r="K40" s="103"/>
    </row>
    <row r="41" spans="1:12" ht="59.25" customHeight="1" x14ac:dyDescent="0.35">
      <c r="A41" s="35"/>
      <c r="B41" s="35"/>
      <c r="C41" s="35"/>
      <c r="D41" s="1"/>
      <c r="E41" s="1" t="s">
        <v>409</v>
      </c>
      <c r="F41" s="4">
        <v>2023</v>
      </c>
      <c r="G41" s="22">
        <f>977924</f>
        <v>977924</v>
      </c>
      <c r="H41" s="22"/>
      <c r="I41" s="26">
        <f>977924</f>
        <v>977924</v>
      </c>
      <c r="J41" s="23">
        <v>100</v>
      </c>
      <c r="K41" s="103"/>
    </row>
    <row r="42" spans="1:12" ht="59.25" customHeight="1" x14ac:dyDescent="0.35">
      <c r="A42" s="35"/>
      <c r="B42" s="35"/>
      <c r="C42" s="35"/>
      <c r="D42" s="1"/>
      <c r="E42" s="1" t="s">
        <v>363</v>
      </c>
      <c r="F42" s="4">
        <v>2023</v>
      </c>
      <c r="G42" s="22">
        <v>977924</v>
      </c>
      <c r="H42" s="22"/>
      <c r="I42" s="26">
        <v>977924</v>
      </c>
      <c r="J42" s="23">
        <v>100</v>
      </c>
      <c r="K42" s="103"/>
    </row>
    <row r="43" spans="1:12" ht="59.25" customHeight="1" x14ac:dyDescent="0.35">
      <c r="A43" s="35"/>
      <c r="B43" s="35"/>
      <c r="C43" s="35"/>
      <c r="D43" s="1"/>
      <c r="E43" s="1" t="s">
        <v>364</v>
      </c>
      <c r="F43" s="4">
        <v>2023</v>
      </c>
      <c r="G43" s="22">
        <v>968527</v>
      </c>
      <c r="H43" s="22"/>
      <c r="I43" s="26">
        <v>968527</v>
      </c>
      <c r="J43" s="23">
        <v>100</v>
      </c>
      <c r="K43" s="103"/>
    </row>
    <row r="44" spans="1:12" ht="59.25" customHeight="1" x14ac:dyDescent="0.35">
      <c r="A44" s="35"/>
      <c r="B44" s="35"/>
      <c r="C44" s="35"/>
      <c r="D44" s="1"/>
      <c r="E44" s="1" t="s">
        <v>410</v>
      </c>
      <c r="F44" s="4">
        <v>2023</v>
      </c>
      <c r="G44" s="22">
        <f>988000+104643</f>
        <v>1092643</v>
      </c>
      <c r="H44" s="22"/>
      <c r="I44" s="26">
        <f>988000+104643</f>
        <v>1092643</v>
      </c>
      <c r="J44" s="23">
        <v>100</v>
      </c>
      <c r="K44" s="103"/>
    </row>
    <row r="45" spans="1:12" ht="59.25" customHeight="1" x14ac:dyDescent="0.35">
      <c r="A45" s="35"/>
      <c r="B45" s="35"/>
      <c r="C45" s="35"/>
      <c r="D45" s="1"/>
      <c r="E45" s="1" t="s">
        <v>365</v>
      </c>
      <c r="F45" s="4">
        <v>2023</v>
      </c>
      <c r="G45" s="22">
        <v>887625</v>
      </c>
      <c r="H45" s="22"/>
      <c r="I45" s="26">
        <v>887625</v>
      </c>
      <c r="J45" s="23">
        <v>100</v>
      </c>
      <c r="K45" s="103"/>
    </row>
    <row r="46" spans="1:12" ht="45.75" customHeight="1" x14ac:dyDescent="0.35">
      <c r="A46" s="35"/>
      <c r="B46" s="35"/>
      <c r="C46" s="35"/>
      <c r="D46" s="1"/>
      <c r="E46" s="1" t="s">
        <v>402</v>
      </c>
      <c r="F46" s="4">
        <v>2023</v>
      </c>
      <c r="G46" s="22">
        <v>560000</v>
      </c>
      <c r="H46" s="22"/>
      <c r="I46" s="26">
        <v>560000</v>
      </c>
      <c r="J46" s="23">
        <v>100</v>
      </c>
      <c r="K46" s="103"/>
    </row>
    <row r="47" spans="1:12" ht="68.25" customHeight="1" x14ac:dyDescent="0.35">
      <c r="A47" s="35"/>
      <c r="B47" s="35"/>
      <c r="C47" s="35"/>
      <c r="D47" s="1"/>
      <c r="E47" s="1" t="s">
        <v>403</v>
      </c>
      <c r="F47" s="4">
        <v>2023</v>
      </c>
      <c r="G47" s="22">
        <f>9050000-104643</f>
        <v>8945357</v>
      </c>
      <c r="H47" s="22"/>
      <c r="I47" s="26">
        <f>9050000-104643</f>
        <v>8945357</v>
      </c>
      <c r="J47" s="23">
        <v>100</v>
      </c>
      <c r="K47" s="103"/>
    </row>
    <row r="48" spans="1:12" ht="32.25" customHeight="1" x14ac:dyDescent="0.35">
      <c r="A48" s="2" t="s">
        <v>38</v>
      </c>
      <c r="B48" s="2"/>
      <c r="C48" s="2"/>
      <c r="D48" s="3" t="s">
        <v>39</v>
      </c>
      <c r="E48" s="4"/>
      <c r="F48" s="5"/>
      <c r="G48" s="24"/>
      <c r="H48" s="34"/>
      <c r="I48" s="34">
        <f>I49</f>
        <v>11912489</v>
      </c>
      <c r="J48" s="5"/>
      <c r="L48" s="13"/>
    </row>
    <row r="49" spans="1:10" ht="43.5" customHeight="1" x14ac:dyDescent="0.35">
      <c r="A49" s="7" t="s">
        <v>40</v>
      </c>
      <c r="B49" s="2"/>
      <c r="C49" s="7"/>
      <c r="D49" s="8" t="s">
        <v>39</v>
      </c>
      <c r="E49" s="4"/>
      <c r="F49" s="4"/>
      <c r="G49" s="22"/>
      <c r="H49" s="22"/>
      <c r="I49" s="26">
        <f>I50+I55+I57+I52</f>
        <v>11912489</v>
      </c>
      <c r="J49" s="4"/>
    </row>
    <row r="50" spans="1:10" ht="45" x14ac:dyDescent="0.35">
      <c r="A50" s="35" t="s">
        <v>41</v>
      </c>
      <c r="B50" s="35" t="s">
        <v>42</v>
      </c>
      <c r="C50" s="35" t="s">
        <v>43</v>
      </c>
      <c r="D50" s="1" t="s">
        <v>44</v>
      </c>
      <c r="E50" s="1"/>
      <c r="F50" s="4"/>
      <c r="G50" s="22"/>
      <c r="H50" s="22"/>
      <c r="I50" s="26">
        <f>I51</f>
        <v>1903489</v>
      </c>
      <c r="J50" s="22"/>
    </row>
    <row r="51" spans="1:10" ht="39" customHeight="1" x14ac:dyDescent="0.35">
      <c r="A51" s="35"/>
      <c r="B51" s="35"/>
      <c r="C51" s="35"/>
      <c r="D51" s="1"/>
      <c r="E51" s="1" t="s">
        <v>45</v>
      </c>
      <c r="F51" s="4" t="s">
        <v>46</v>
      </c>
      <c r="G51" s="22">
        <v>1903489</v>
      </c>
      <c r="H51" s="22"/>
      <c r="I51" s="26">
        <v>1903489</v>
      </c>
      <c r="J51" s="23">
        <v>100</v>
      </c>
    </row>
    <row r="52" spans="1:10" ht="75" x14ac:dyDescent="0.35">
      <c r="A52" s="35" t="s">
        <v>347</v>
      </c>
      <c r="B52" s="35" t="s">
        <v>348</v>
      </c>
      <c r="C52" s="35" t="s">
        <v>349</v>
      </c>
      <c r="D52" s="1" t="s">
        <v>350</v>
      </c>
      <c r="E52" s="1"/>
      <c r="F52" s="4"/>
      <c r="G52" s="22"/>
      <c r="H52" s="22"/>
      <c r="I52" s="26">
        <f>I54+I53</f>
        <v>1109000</v>
      </c>
      <c r="J52" s="22"/>
    </row>
    <row r="53" spans="1:10" ht="45" x14ac:dyDescent="0.35">
      <c r="A53" s="35"/>
      <c r="B53" s="35"/>
      <c r="C53" s="35"/>
      <c r="D53" s="1"/>
      <c r="E53" s="1" t="s">
        <v>396</v>
      </c>
      <c r="F53" s="4" t="s">
        <v>46</v>
      </c>
      <c r="G53" s="22">
        <f>54000+980000</f>
        <v>1034000</v>
      </c>
      <c r="H53" s="22"/>
      <c r="I53" s="26">
        <f>54000+980000</f>
        <v>1034000</v>
      </c>
      <c r="J53" s="23">
        <v>100</v>
      </c>
    </row>
    <row r="54" spans="1:10" ht="39" customHeight="1" x14ac:dyDescent="0.35">
      <c r="A54" s="35"/>
      <c r="B54" s="35"/>
      <c r="C54" s="35"/>
      <c r="D54" s="1"/>
      <c r="E54" s="1" t="s">
        <v>346</v>
      </c>
      <c r="F54" s="4" t="s">
        <v>46</v>
      </c>
      <c r="G54" s="22">
        <v>75000</v>
      </c>
      <c r="H54" s="22"/>
      <c r="I54" s="26">
        <f>5200000+75000-5200000</f>
        <v>75000</v>
      </c>
      <c r="J54" s="23">
        <v>100</v>
      </c>
    </row>
    <row r="55" spans="1:10" ht="30" x14ac:dyDescent="0.35">
      <c r="A55" s="35" t="s">
        <v>47</v>
      </c>
      <c r="B55" s="35" t="s">
        <v>48</v>
      </c>
      <c r="C55" s="35" t="s">
        <v>49</v>
      </c>
      <c r="D55" s="1" t="s">
        <v>50</v>
      </c>
      <c r="E55" s="1"/>
      <c r="F55" s="4"/>
      <c r="G55" s="22"/>
      <c r="H55" s="22"/>
      <c r="I55" s="26">
        <f>I56</f>
        <v>150000</v>
      </c>
      <c r="J55" s="22"/>
    </row>
    <row r="56" spans="1:10" ht="60" customHeight="1" x14ac:dyDescent="0.35">
      <c r="A56" s="35"/>
      <c r="B56" s="35"/>
      <c r="C56" s="35"/>
      <c r="D56" s="1"/>
      <c r="E56" s="1" t="s">
        <v>329</v>
      </c>
      <c r="F56" s="4" t="s">
        <v>46</v>
      </c>
      <c r="G56" s="22">
        <f>810000-810000+150000</f>
        <v>150000</v>
      </c>
      <c r="H56" s="22"/>
      <c r="I56" s="26">
        <v>150000</v>
      </c>
      <c r="J56" s="23">
        <v>100</v>
      </c>
    </row>
    <row r="57" spans="1:10" x14ac:dyDescent="0.35">
      <c r="A57" s="35" t="s">
        <v>51</v>
      </c>
      <c r="B57" s="35" t="s">
        <v>52</v>
      </c>
      <c r="C57" s="35" t="s">
        <v>53</v>
      </c>
      <c r="D57" s="1" t="s">
        <v>54</v>
      </c>
      <c r="E57" s="1"/>
      <c r="F57" s="4"/>
      <c r="G57" s="22"/>
      <c r="H57" s="22"/>
      <c r="I57" s="26">
        <f>+I58+I59+I60</f>
        <v>8750000</v>
      </c>
      <c r="J57" s="22"/>
    </row>
    <row r="58" spans="1:10" ht="49.5" customHeight="1" x14ac:dyDescent="0.35">
      <c r="A58" s="35"/>
      <c r="B58" s="35"/>
      <c r="C58" s="35"/>
      <c r="D58" s="1"/>
      <c r="E58" s="1" t="s">
        <v>72</v>
      </c>
      <c r="F58" s="4" t="s">
        <v>56</v>
      </c>
      <c r="G58" s="22">
        <v>1250000</v>
      </c>
      <c r="H58" s="22">
        <v>0</v>
      </c>
      <c r="I58" s="26">
        <v>250000</v>
      </c>
      <c r="J58" s="23">
        <v>20</v>
      </c>
    </row>
    <row r="59" spans="1:10" ht="49.5" customHeight="1" x14ac:dyDescent="0.35">
      <c r="A59" s="35"/>
      <c r="B59" s="35"/>
      <c r="C59" s="35"/>
      <c r="D59" s="1"/>
      <c r="E59" s="1" t="s">
        <v>378</v>
      </c>
      <c r="F59" s="4" t="s">
        <v>245</v>
      </c>
      <c r="G59" s="22">
        <v>33300000</v>
      </c>
      <c r="H59" s="22"/>
      <c r="I59" s="26">
        <v>3300000</v>
      </c>
      <c r="J59" s="23">
        <v>9.9</v>
      </c>
    </row>
    <row r="60" spans="1:10" ht="49.5" customHeight="1" x14ac:dyDescent="0.35">
      <c r="A60" s="35"/>
      <c r="B60" s="35"/>
      <c r="C60" s="35"/>
      <c r="D60" s="1"/>
      <c r="E60" s="1" t="s">
        <v>379</v>
      </c>
      <c r="F60" s="4" t="s">
        <v>245</v>
      </c>
      <c r="G60" s="22">
        <v>35200000</v>
      </c>
      <c r="H60" s="22"/>
      <c r="I60" s="26">
        <v>5200000</v>
      </c>
      <c r="J60" s="23">
        <v>14.8</v>
      </c>
    </row>
    <row r="61" spans="1:10" ht="49.5" customHeight="1" x14ac:dyDescent="0.35">
      <c r="A61" s="2" t="s">
        <v>311</v>
      </c>
      <c r="B61" s="2"/>
      <c r="C61" s="2"/>
      <c r="D61" s="3" t="s">
        <v>312</v>
      </c>
      <c r="E61" s="4"/>
      <c r="F61" s="5"/>
      <c r="G61" s="24"/>
      <c r="H61" s="34"/>
      <c r="I61" s="34">
        <f>I62</f>
        <v>30000</v>
      </c>
      <c r="J61" s="5"/>
    </row>
    <row r="62" spans="1:10" ht="49.5" customHeight="1" x14ac:dyDescent="0.35">
      <c r="A62" s="7" t="s">
        <v>311</v>
      </c>
      <c r="B62" s="2"/>
      <c r="C62" s="7"/>
      <c r="D62" s="8" t="s">
        <v>312</v>
      </c>
      <c r="E62" s="4"/>
      <c r="F62" s="4"/>
      <c r="G62" s="22"/>
      <c r="H62" s="22"/>
      <c r="I62" s="26">
        <f>I63</f>
        <v>30000</v>
      </c>
      <c r="J62" s="4"/>
    </row>
    <row r="63" spans="1:10" ht="49.5" customHeight="1" x14ac:dyDescent="0.35">
      <c r="A63" s="35" t="s">
        <v>313</v>
      </c>
      <c r="B63" s="35" t="s">
        <v>314</v>
      </c>
      <c r="C63" s="35" t="s">
        <v>49</v>
      </c>
      <c r="D63" s="1" t="s">
        <v>315</v>
      </c>
      <c r="E63" s="1"/>
      <c r="F63" s="4"/>
      <c r="G63" s="22"/>
      <c r="H63" s="22"/>
      <c r="I63" s="26">
        <f>I64</f>
        <v>30000</v>
      </c>
      <c r="J63" s="22"/>
    </row>
    <row r="64" spans="1:10" ht="49.5" customHeight="1" x14ac:dyDescent="0.35">
      <c r="A64" s="35"/>
      <c r="B64" s="35"/>
      <c r="C64" s="35"/>
      <c r="D64" s="1"/>
      <c r="E64" s="1" t="s">
        <v>411</v>
      </c>
      <c r="F64" s="4">
        <v>2023</v>
      </c>
      <c r="G64" s="22">
        <v>30000</v>
      </c>
      <c r="H64" s="22"/>
      <c r="I64" s="26">
        <v>30000</v>
      </c>
      <c r="J64" s="23">
        <v>100</v>
      </c>
    </row>
    <row r="65" spans="1:10" ht="48.75" customHeight="1" x14ac:dyDescent="0.35">
      <c r="A65" s="2" t="s">
        <v>24</v>
      </c>
      <c r="B65" s="2"/>
      <c r="C65" s="7"/>
      <c r="D65" s="3" t="s">
        <v>25</v>
      </c>
      <c r="E65" s="1"/>
      <c r="F65" s="4"/>
      <c r="G65" s="22"/>
      <c r="H65" s="22">
        <v>0</v>
      </c>
      <c r="I65" s="34">
        <f>I66</f>
        <v>2232500</v>
      </c>
      <c r="J65" s="23"/>
    </row>
    <row r="66" spans="1:10" ht="48.75" customHeight="1" x14ac:dyDescent="0.35">
      <c r="A66" s="35" t="s">
        <v>26</v>
      </c>
      <c r="B66" s="35"/>
      <c r="C66" s="35"/>
      <c r="D66" s="8" t="s">
        <v>25</v>
      </c>
      <c r="E66" s="1"/>
      <c r="F66" s="4"/>
      <c r="G66" s="26"/>
      <c r="H66" s="26">
        <v>0</v>
      </c>
      <c r="I66" s="26">
        <f>I69+I67</f>
        <v>2232500</v>
      </c>
      <c r="J66" s="23"/>
    </row>
    <row r="67" spans="1:10" ht="48.75" customHeight="1" x14ac:dyDescent="0.35">
      <c r="A67" s="35" t="s">
        <v>272</v>
      </c>
      <c r="B67" s="35" t="s">
        <v>273</v>
      </c>
      <c r="C67" s="35" t="s">
        <v>274</v>
      </c>
      <c r="D67" s="1" t="s">
        <v>275</v>
      </c>
      <c r="E67" s="1"/>
      <c r="F67" s="4"/>
      <c r="G67" s="26"/>
      <c r="H67" s="26"/>
      <c r="I67" s="26">
        <f>I68</f>
        <v>310000</v>
      </c>
      <c r="J67" s="23"/>
    </row>
    <row r="68" spans="1:10" ht="48.75" customHeight="1" x14ac:dyDescent="0.35">
      <c r="A68" s="35"/>
      <c r="B68" s="35"/>
      <c r="C68" s="35"/>
      <c r="D68" s="8"/>
      <c r="E68" s="1" t="s">
        <v>276</v>
      </c>
      <c r="F68" s="4">
        <v>2023</v>
      </c>
      <c r="G68" s="26">
        <f>80000+100000+100000+30000</f>
        <v>310000</v>
      </c>
      <c r="H68" s="26"/>
      <c r="I68" s="26">
        <f>80000+100000+100000+30000</f>
        <v>310000</v>
      </c>
      <c r="J68" s="23">
        <v>100</v>
      </c>
    </row>
    <row r="69" spans="1:10" ht="30.75" customHeight="1" x14ac:dyDescent="0.35">
      <c r="A69" s="35" t="s">
        <v>27</v>
      </c>
      <c r="B69" s="35" t="s">
        <v>28</v>
      </c>
      <c r="C69" s="35" t="s">
        <v>29</v>
      </c>
      <c r="D69" s="1" t="s">
        <v>30</v>
      </c>
      <c r="E69" s="1"/>
      <c r="F69" s="4"/>
      <c r="G69" s="26"/>
      <c r="H69" s="26"/>
      <c r="I69" s="26">
        <f>I70</f>
        <v>1922500</v>
      </c>
      <c r="J69" s="23"/>
    </row>
    <row r="70" spans="1:10" ht="60" customHeight="1" x14ac:dyDescent="0.35">
      <c r="A70" s="35"/>
      <c r="B70" s="35"/>
      <c r="C70" s="35"/>
      <c r="D70" s="1"/>
      <c r="E70" s="1" t="s">
        <v>31</v>
      </c>
      <c r="F70" s="4">
        <v>2023</v>
      </c>
      <c r="G70" s="22">
        <f>1422500+500000</f>
        <v>1922500</v>
      </c>
      <c r="H70" s="26"/>
      <c r="I70" s="26">
        <f>1422500+500000</f>
        <v>1922500</v>
      </c>
      <c r="J70" s="23">
        <v>100</v>
      </c>
    </row>
    <row r="71" spans="1:10" ht="42" customHeight="1" x14ac:dyDescent="0.35">
      <c r="A71" s="2" t="s">
        <v>319</v>
      </c>
      <c r="B71" s="2"/>
      <c r="C71" s="7"/>
      <c r="D71" s="3" t="s">
        <v>320</v>
      </c>
      <c r="E71" s="1"/>
      <c r="F71" s="4"/>
      <c r="G71" s="22"/>
      <c r="H71" s="22">
        <v>0</v>
      </c>
      <c r="I71" s="34">
        <f>I72</f>
        <v>75440</v>
      </c>
      <c r="J71" s="23"/>
    </row>
    <row r="72" spans="1:10" ht="42" customHeight="1" x14ac:dyDescent="0.35">
      <c r="A72" s="35" t="s">
        <v>321</v>
      </c>
      <c r="B72" s="35"/>
      <c r="C72" s="35"/>
      <c r="D72" s="8" t="s">
        <v>320</v>
      </c>
      <c r="E72" s="1"/>
      <c r="F72" s="4"/>
      <c r="G72" s="26"/>
      <c r="H72" s="26">
        <v>0</v>
      </c>
      <c r="I72" s="26">
        <f>I73</f>
        <v>75440</v>
      </c>
      <c r="J72" s="23"/>
    </row>
    <row r="73" spans="1:10" ht="30" customHeight="1" x14ac:dyDescent="0.35">
      <c r="A73" s="35" t="s">
        <v>322</v>
      </c>
      <c r="B73" s="35" t="s">
        <v>323</v>
      </c>
      <c r="C73" s="35" t="s">
        <v>324</v>
      </c>
      <c r="D73" s="1" t="s">
        <v>325</v>
      </c>
      <c r="E73" s="1"/>
      <c r="F73" s="4"/>
      <c r="G73" s="26"/>
      <c r="H73" s="26"/>
      <c r="I73" s="26">
        <f>I74</f>
        <v>75440</v>
      </c>
      <c r="J73" s="23"/>
    </row>
    <row r="74" spans="1:10" ht="48.75" customHeight="1" x14ac:dyDescent="0.35">
      <c r="A74" s="35"/>
      <c r="B74" s="35"/>
      <c r="C74" s="35"/>
      <c r="D74" s="8"/>
      <c r="E74" s="1" t="s">
        <v>326</v>
      </c>
      <c r="F74" s="4">
        <v>2023</v>
      </c>
      <c r="G74" s="26">
        <v>75440</v>
      </c>
      <c r="H74" s="26"/>
      <c r="I74" s="26">
        <v>75440</v>
      </c>
      <c r="J74" s="23">
        <v>100</v>
      </c>
    </row>
    <row r="75" spans="1:10" ht="42.75" x14ac:dyDescent="0.35">
      <c r="A75" s="2" t="s">
        <v>204</v>
      </c>
      <c r="B75" s="2"/>
      <c r="C75" s="2"/>
      <c r="D75" s="3" t="s">
        <v>205</v>
      </c>
      <c r="E75" s="4"/>
      <c r="F75" s="5"/>
      <c r="G75" s="24"/>
      <c r="H75" s="24"/>
      <c r="I75" s="104">
        <f>I76</f>
        <v>470520319.39999998</v>
      </c>
      <c r="J75" s="5"/>
    </row>
    <row r="76" spans="1:10" ht="45" x14ac:dyDescent="0.35">
      <c r="A76" s="7" t="s">
        <v>206</v>
      </c>
      <c r="B76" s="2"/>
      <c r="C76" s="7"/>
      <c r="D76" s="8" t="s">
        <v>205</v>
      </c>
      <c r="E76" s="4"/>
      <c r="F76" s="4"/>
      <c r="G76" s="22"/>
      <c r="H76" s="22"/>
      <c r="I76" s="40">
        <f>I81+I98+I106+I79+I77+I90+I117+I101+I95</f>
        <v>470520319.39999998</v>
      </c>
      <c r="J76" s="23"/>
    </row>
    <row r="77" spans="1:10" ht="30" x14ac:dyDescent="0.35">
      <c r="A77" s="36" t="s">
        <v>281</v>
      </c>
      <c r="B77" s="36" t="s">
        <v>282</v>
      </c>
      <c r="C77" s="36" t="s">
        <v>283</v>
      </c>
      <c r="D77" s="37" t="s">
        <v>284</v>
      </c>
      <c r="E77" s="4"/>
      <c r="F77" s="4"/>
      <c r="G77" s="22"/>
      <c r="H77" s="22"/>
      <c r="I77" s="40">
        <f>I78</f>
        <v>2430000</v>
      </c>
      <c r="J77" s="38"/>
    </row>
    <row r="78" spans="1:10" x14ac:dyDescent="0.35">
      <c r="A78" s="7"/>
      <c r="B78" s="2"/>
      <c r="C78" s="7"/>
      <c r="D78" s="8"/>
      <c r="E78" s="39" t="s">
        <v>285</v>
      </c>
      <c r="F78" s="4">
        <v>2023</v>
      </c>
      <c r="G78" s="22">
        <v>2430000</v>
      </c>
      <c r="H78" s="22"/>
      <c r="I78" s="40">
        <v>2430000</v>
      </c>
      <c r="J78" s="23">
        <v>100</v>
      </c>
    </row>
    <row r="79" spans="1:10" ht="30" x14ac:dyDescent="0.35">
      <c r="A79" s="36" t="s">
        <v>286</v>
      </c>
      <c r="B79" s="36" t="s">
        <v>287</v>
      </c>
      <c r="C79" s="36" t="s">
        <v>283</v>
      </c>
      <c r="D79" s="37" t="s">
        <v>288</v>
      </c>
      <c r="E79" s="4"/>
      <c r="F79" s="4"/>
      <c r="G79" s="22"/>
      <c r="H79" s="22"/>
      <c r="I79" s="40">
        <f t="shared" ref="I79" si="0">I80</f>
        <v>6616000</v>
      </c>
      <c r="J79" s="38"/>
    </row>
    <row r="80" spans="1:10" x14ac:dyDescent="0.35">
      <c r="A80" s="7"/>
      <c r="B80" s="2"/>
      <c r="C80" s="7"/>
      <c r="D80" s="8"/>
      <c r="E80" s="39" t="s">
        <v>289</v>
      </c>
      <c r="F80" s="4">
        <v>2023</v>
      </c>
      <c r="G80" s="22">
        <v>6616000</v>
      </c>
      <c r="H80" s="22"/>
      <c r="I80" s="40">
        <f>6650000-34000</f>
        <v>6616000</v>
      </c>
      <c r="J80" s="23">
        <v>100</v>
      </c>
    </row>
    <row r="81" spans="1:10" ht="33.75" customHeight="1" x14ac:dyDescent="0.35">
      <c r="A81" s="36" t="s">
        <v>207</v>
      </c>
      <c r="B81" s="36" t="s">
        <v>208</v>
      </c>
      <c r="C81" s="36" t="s">
        <v>53</v>
      </c>
      <c r="D81" s="37" t="s">
        <v>209</v>
      </c>
      <c r="E81" s="4"/>
      <c r="F81" s="4"/>
      <c r="G81" s="22"/>
      <c r="H81" s="22"/>
      <c r="I81" s="40">
        <f>I82+I86+I88+I89+I83+I84</f>
        <v>331041513</v>
      </c>
      <c r="J81" s="38"/>
    </row>
    <row r="82" spans="1:10" ht="30" x14ac:dyDescent="0.35">
      <c r="A82" s="7"/>
      <c r="B82" s="2"/>
      <c r="C82" s="7"/>
      <c r="D82" s="8"/>
      <c r="E82" s="39" t="s">
        <v>210</v>
      </c>
      <c r="F82" s="4" t="s">
        <v>211</v>
      </c>
      <c r="G82" s="22">
        <v>40966915</v>
      </c>
      <c r="H82" s="22">
        <v>40079144</v>
      </c>
      <c r="I82" s="40">
        <v>70700</v>
      </c>
      <c r="J82" s="23">
        <v>98.005534466044125</v>
      </c>
    </row>
    <row r="83" spans="1:10" ht="30" x14ac:dyDescent="0.35">
      <c r="A83" s="7"/>
      <c r="B83" s="2"/>
      <c r="C83" s="7"/>
      <c r="D83" s="8"/>
      <c r="E83" s="39" t="s">
        <v>280</v>
      </c>
      <c r="F83" s="4" t="s">
        <v>245</v>
      </c>
      <c r="G83" s="22">
        <v>713646264</v>
      </c>
      <c r="H83" s="22"/>
      <c r="I83" s="40">
        <v>329360000</v>
      </c>
      <c r="J83" s="23">
        <v>46.151716419550958</v>
      </c>
    </row>
    <row r="84" spans="1:10" ht="45" x14ac:dyDescent="0.35">
      <c r="A84" s="7"/>
      <c r="B84" s="2"/>
      <c r="C84" s="7"/>
      <c r="D84" s="8"/>
      <c r="E84" s="39" t="s">
        <v>339</v>
      </c>
      <c r="F84" s="4">
        <v>2023</v>
      </c>
      <c r="G84" s="22">
        <v>733000</v>
      </c>
      <c r="H84" s="22"/>
      <c r="I84" s="40">
        <v>733000</v>
      </c>
      <c r="J84" s="23">
        <v>100</v>
      </c>
    </row>
    <row r="85" spans="1:10" x14ac:dyDescent="0.35">
      <c r="A85" s="7"/>
      <c r="B85" s="2"/>
      <c r="C85" s="7"/>
      <c r="D85" s="8"/>
      <c r="E85" s="43" t="s">
        <v>212</v>
      </c>
      <c r="F85" s="4"/>
      <c r="G85" s="22"/>
      <c r="H85" s="22"/>
      <c r="I85" s="40"/>
      <c r="J85" s="23"/>
    </row>
    <row r="86" spans="1:10" x14ac:dyDescent="0.35">
      <c r="A86" s="7"/>
      <c r="B86" s="2"/>
      <c r="C86" s="7"/>
      <c r="D86" s="8"/>
      <c r="E86" s="39" t="s">
        <v>213</v>
      </c>
      <c r="F86" s="4" t="s">
        <v>67</v>
      </c>
      <c r="G86" s="22">
        <v>13530453</v>
      </c>
      <c r="H86" s="22">
        <v>11553349</v>
      </c>
      <c r="I86" s="40">
        <v>240206</v>
      </c>
      <c r="J86" s="23">
        <v>87.163046203996274</v>
      </c>
    </row>
    <row r="87" spans="1:10" x14ac:dyDescent="0.35">
      <c r="A87" s="7"/>
      <c r="B87" s="2"/>
      <c r="C87" s="7"/>
      <c r="D87" s="8"/>
      <c r="E87" s="43" t="s">
        <v>228</v>
      </c>
      <c r="F87" s="4"/>
      <c r="G87" s="22"/>
      <c r="H87" s="22"/>
      <c r="I87" s="40"/>
      <c r="J87" s="23"/>
    </row>
    <row r="88" spans="1:10" x14ac:dyDescent="0.35">
      <c r="A88" s="7"/>
      <c r="B88" s="2"/>
      <c r="C88" s="7"/>
      <c r="D88" s="8"/>
      <c r="E88" s="39" t="s">
        <v>214</v>
      </c>
      <c r="F88" s="4" t="s">
        <v>103</v>
      </c>
      <c r="G88" s="22">
        <v>19279584</v>
      </c>
      <c r="H88" s="22">
        <v>3585315</v>
      </c>
      <c r="I88" s="40">
        <v>592473</v>
      </c>
      <c r="J88" s="23">
        <v>21.669492453779085</v>
      </c>
    </row>
    <row r="89" spans="1:10" x14ac:dyDescent="0.35">
      <c r="A89" s="7"/>
      <c r="B89" s="2"/>
      <c r="C89" s="7"/>
      <c r="D89" s="8"/>
      <c r="E89" s="39" t="s">
        <v>215</v>
      </c>
      <c r="F89" s="4" t="s">
        <v>55</v>
      </c>
      <c r="G89" s="22">
        <v>32674886</v>
      </c>
      <c r="H89" s="22">
        <v>3588452</v>
      </c>
      <c r="I89" s="40">
        <v>45134</v>
      </c>
      <c r="J89" s="23">
        <v>11.120424414028559</v>
      </c>
    </row>
    <row r="90" spans="1:10" ht="30" x14ac:dyDescent="0.35">
      <c r="A90" s="36" t="s">
        <v>294</v>
      </c>
      <c r="B90" s="36" t="s">
        <v>139</v>
      </c>
      <c r="C90" s="36" t="s">
        <v>61</v>
      </c>
      <c r="D90" s="37" t="s">
        <v>140</v>
      </c>
      <c r="E90" s="43"/>
      <c r="F90" s="4"/>
      <c r="G90" s="22"/>
      <c r="H90" s="22"/>
      <c r="I90" s="40">
        <f>I94+I92</f>
        <v>1372073</v>
      </c>
      <c r="J90" s="23"/>
    </row>
    <row r="91" spans="1:10" x14ac:dyDescent="0.35">
      <c r="A91" s="29"/>
      <c r="B91" s="27"/>
      <c r="C91" s="29"/>
      <c r="D91" s="30"/>
      <c r="E91" s="43" t="s">
        <v>226</v>
      </c>
      <c r="F91" s="86"/>
      <c r="G91" s="87"/>
      <c r="H91" s="87"/>
      <c r="I91" s="40"/>
      <c r="J91" s="23"/>
    </row>
    <row r="92" spans="1:10" ht="45" x14ac:dyDescent="0.35">
      <c r="A92" s="29"/>
      <c r="B92" s="27"/>
      <c r="C92" s="29"/>
      <c r="D92" s="30"/>
      <c r="E92" s="39" t="s">
        <v>404</v>
      </c>
      <c r="F92" s="86" t="s">
        <v>245</v>
      </c>
      <c r="G92" s="87">
        <v>38000000</v>
      </c>
      <c r="H92" s="87"/>
      <c r="I92" s="40">
        <v>800000</v>
      </c>
      <c r="J92" s="23">
        <v>2.1052631578947367</v>
      </c>
    </row>
    <row r="93" spans="1:10" x14ac:dyDescent="0.35">
      <c r="A93" s="29"/>
      <c r="B93" s="27"/>
      <c r="C93" s="29"/>
      <c r="D93" s="30"/>
      <c r="E93" s="43" t="s">
        <v>295</v>
      </c>
      <c r="F93" s="86"/>
      <c r="G93" s="87"/>
      <c r="H93" s="87"/>
      <c r="I93" s="40"/>
      <c r="J93" s="23"/>
    </row>
    <row r="94" spans="1:10" ht="45" x14ac:dyDescent="0.35">
      <c r="A94" s="29"/>
      <c r="B94" s="27"/>
      <c r="C94" s="29"/>
      <c r="D94" s="30"/>
      <c r="E94" s="39" t="s">
        <v>296</v>
      </c>
      <c r="F94" s="86" t="s">
        <v>297</v>
      </c>
      <c r="G94" s="87">
        <v>12056870</v>
      </c>
      <c r="H94" s="87">
        <v>11484797</v>
      </c>
      <c r="I94" s="40">
        <v>572073</v>
      </c>
      <c r="J94" s="23">
        <v>100</v>
      </c>
    </row>
    <row r="95" spans="1:10" ht="30" x14ac:dyDescent="0.35">
      <c r="A95" s="36" t="s">
        <v>405</v>
      </c>
      <c r="B95" s="36" t="s">
        <v>406</v>
      </c>
      <c r="C95" s="36" t="s">
        <v>218</v>
      </c>
      <c r="D95" s="37" t="s">
        <v>407</v>
      </c>
      <c r="E95" s="4"/>
      <c r="F95" s="4"/>
      <c r="G95" s="22"/>
      <c r="H95" s="22"/>
      <c r="I95" s="40">
        <f>I97</f>
        <v>12347</v>
      </c>
      <c r="J95" s="38"/>
    </row>
    <row r="96" spans="1:10" x14ac:dyDescent="0.35">
      <c r="A96" s="41"/>
      <c r="B96" s="41"/>
      <c r="C96" s="41"/>
      <c r="D96" s="42"/>
      <c r="E96" s="43" t="s">
        <v>81</v>
      </c>
      <c r="F96" s="44"/>
      <c r="G96" s="45"/>
      <c r="H96" s="45"/>
      <c r="I96" s="46"/>
      <c r="J96" s="47"/>
    </row>
    <row r="97" spans="1:10" ht="30" x14ac:dyDescent="0.35">
      <c r="A97" s="7"/>
      <c r="B97" s="2"/>
      <c r="C97" s="7"/>
      <c r="D97" s="48"/>
      <c r="E97" s="39" t="s">
        <v>408</v>
      </c>
      <c r="F97" s="4" t="s">
        <v>221</v>
      </c>
      <c r="G97" s="22">
        <v>94753727.620000005</v>
      </c>
      <c r="H97" s="22">
        <v>93700321.799999997</v>
      </c>
      <c r="I97" s="40">
        <v>12347</v>
      </c>
      <c r="J97" s="23">
        <v>100</v>
      </c>
    </row>
    <row r="98" spans="1:10" ht="41.25" customHeight="1" x14ac:dyDescent="0.35">
      <c r="A98" s="36" t="s">
        <v>216</v>
      </c>
      <c r="B98" s="36" t="s">
        <v>217</v>
      </c>
      <c r="C98" s="36" t="s">
        <v>218</v>
      </c>
      <c r="D98" s="37" t="s">
        <v>219</v>
      </c>
      <c r="E98" s="4"/>
      <c r="F98" s="4"/>
      <c r="G98" s="22"/>
      <c r="H98" s="22"/>
      <c r="I98" s="40">
        <f>I100</f>
        <v>586218.4</v>
      </c>
      <c r="J98" s="38"/>
    </row>
    <row r="99" spans="1:10" x14ac:dyDescent="0.35">
      <c r="A99" s="41"/>
      <c r="B99" s="41"/>
      <c r="C99" s="41"/>
      <c r="D99" s="42"/>
      <c r="E99" s="43" t="s">
        <v>81</v>
      </c>
      <c r="F99" s="44"/>
      <c r="G99" s="45"/>
      <c r="H99" s="45"/>
      <c r="I99" s="46"/>
      <c r="J99" s="47"/>
    </row>
    <row r="100" spans="1:10" x14ac:dyDescent="0.35">
      <c r="A100" s="7"/>
      <c r="B100" s="2"/>
      <c r="C100" s="7"/>
      <c r="D100" s="48"/>
      <c r="E100" s="39" t="s">
        <v>220</v>
      </c>
      <c r="F100" s="4" t="s">
        <v>221</v>
      </c>
      <c r="G100" s="22">
        <v>94753727.620000005</v>
      </c>
      <c r="H100" s="22">
        <v>93700321.799999997</v>
      </c>
      <c r="I100" s="40">
        <v>586218.4</v>
      </c>
      <c r="J100" s="23">
        <v>100</v>
      </c>
    </row>
    <row r="101" spans="1:10" x14ac:dyDescent="0.35">
      <c r="A101" s="36" t="s">
        <v>380</v>
      </c>
      <c r="B101" s="36" t="s">
        <v>381</v>
      </c>
      <c r="C101" s="36" t="s">
        <v>382</v>
      </c>
      <c r="D101" s="37" t="s">
        <v>383</v>
      </c>
      <c r="E101" s="4"/>
      <c r="F101" s="4"/>
      <c r="G101" s="22"/>
      <c r="H101" s="22"/>
      <c r="I101" s="40">
        <f>I102+I103+I104+I105</f>
        <v>24838061</v>
      </c>
      <c r="J101" s="38"/>
    </row>
    <row r="102" spans="1:10" ht="45" x14ac:dyDescent="0.35">
      <c r="A102" s="36"/>
      <c r="B102" s="36"/>
      <c r="C102" s="36"/>
      <c r="D102" s="37"/>
      <c r="E102" s="39" t="s">
        <v>290</v>
      </c>
      <c r="F102" s="4">
        <v>2023</v>
      </c>
      <c r="G102" s="22">
        <v>8012708</v>
      </c>
      <c r="H102" s="22"/>
      <c r="I102" s="40">
        <v>1796710</v>
      </c>
      <c r="J102" s="23">
        <v>100</v>
      </c>
    </row>
    <row r="103" spans="1:10" ht="45" x14ac:dyDescent="0.35">
      <c r="A103" s="36"/>
      <c r="B103" s="36"/>
      <c r="C103" s="36"/>
      <c r="D103" s="37"/>
      <c r="E103" s="39" t="s">
        <v>340</v>
      </c>
      <c r="F103" s="4">
        <v>2023</v>
      </c>
      <c r="G103" s="22">
        <v>39683222</v>
      </c>
      <c r="H103" s="22"/>
      <c r="I103" s="40">
        <v>16139498</v>
      </c>
      <c r="J103" s="23">
        <v>100</v>
      </c>
    </row>
    <row r="104" spans="1:10" ht="45" x14ac:dyDescent="0.35">
      <c r="A104" s="36"/>
      <c r="B104" s="36"/>
      <c r="C104" s="36"/>
      <c r="D104" s="37"/>
      <c r="E104" s="39" t="s">
        <v>377</v>
      </c>
      <c r="F104" s="4" t="s">
        <v>46</v>
      </c>
      <c r="G104" s="22">
        <v>6360014</v>
      </c>
      <c r="H104" s="22"/>
      <c r="I104" s="40">
        <v>5323310</v>
      </c>
      <c r="J104" s="23">
        <v>100</v>
      </c>
    </row>
    <row r="105" spans="1:10" ht="45" x14ac:dyDescent="0.35">
      <c r="A105" s="36"/>
      <c r="B105" s="36"/>
      <c r="C105" s="36"/>
      <c r="D105" s="37"/>
      <c r="E105" s="39" t="s">
        <v>293</v>
      </c>
      <c r="F105" s="4">
        <v>2023</v>
      </c>
      <c r="G105" s="22">
        <v>26919820</v>
      </c>
      <c r="H105" s="22"/>
      <c r="I105" s="40">
        <v>1578543</v>
      </c>
      <c r="J105" s="23">
        <v>100</v>
      </c>
    </row>
    <row r="106" spans="1:10" x14ac:dyDescent="0.35">
      <c r="A106" s="36" t="s">
        <v>222</v>
      </c>
      <c r="B106" s="36" t="s">
        <v>223</v>
      </c>
      <c r="C106" s="36" t="s">
        <v>224</v>
      </c>
      <c r="D106" s="37" t="s">
        <v>225</v>
      </c>
      <c r="E106" s="4"/>
      <c r="F106" s="4"/>
      <c r="G106" s="22"/>
      <c r="H106" s="22"/>
      <c r="I106" s="40">
        <f>I116+I114+I113+I112+I111+I110+I109+I108+I107</f>
        <v>86533251</v>
      </c>
      <c r="J106" s="38"/>
    </row>
    <row r="107" spans="1:10" ht="45" x14ac:dyDescent="0.35">
      <c r="A107" s="36"/>
      <c r="B107" s="36"/>
      <c r="C107" s="36"/>
      <c r="D107" s="37"/>
      <c r="E107" s="39" t="s">
        <v>327</v>
      </c>
      <c r="F107" s="4">
        <v>2023</v>
      </c>
      <c r="G107" s="22">
        <v>8576124</v>
      </c>
      <c r="H107" s="22">
        <v>435155</v>
      </c>
      <c r="I107" s="40">
        <v>7832269</v>
      </c>
      <c r="J107" s="23">
        <v>100</v>
      </c>
    </row>
    <row r="108" spans="1:10" ht="45" x14ac:dyDescent="0.35">
      <c r="A108" s="36"/>
      <c r="B108" s="36"/>
      <c r="C108" s="36"/>
      <c r="D108" s="37"/>
      <c r="E108" s="39" t="s">
        <v>328</v>
      </c>
      <c r="F108" s="4">
        <v>2023</v>
      </c>
      <c r="G108" s="22">
        <v>6153924</v>
      </c>
      <c r="H108" s="22">
        <v>419062</v>
      </c>
      <c r="I108" s="40">
        <v>5497662</v>
      </c>
      <c r="J108" s="23">
        <v>100</v>
      </c>
    </row>
    <row r="109" spans="1:10" ht="45" x14ac:dyDescent="0.35">
      <c r="A109" s="36"/>
      <c r="B109" s="36"/>
      <c r="C109" s="36"/>
      <c r="D109" s="37"/>
      <c r="E109" s="39" t="s">
        <v>291</v>
      </c>
      <c r="F109" s="4">
        <v>2023</v>
      </c>
      <c r="G109" s="22">
        <v>12694350</v>
      </c>
      <c r="H109" s="22"/>
      <c r="I109" s="40">
        <v>10990015</v>
      </c>
      <c r="J109" s="23">
        <v>100</v>
      </c>
    </row>
    <row r="110" spans="1:10" ht="45" x14ac:dyDescent="0.35">
      <c r="A110" s="36"/>
      <c r="B110" s="36"/>
      <c r="C110" s="36"/>
      <c r="D110" s="37"/>
      <c r="E110" s="39" t="s">
        <v>292</v>
      </c>
      <c r="F110" s="4">
        <v>2023</v>
      </c>
      <c r="G110" s="22">
        <v>12602059</v>
      </c>
      <c r="H110" s="22"/>
      <c r="I110" s="40">
        <v>10902444</v>
      </c>
      <c r="J110" s="23">
        <v>100</v>
      </c>
    </row>
    <row r="111" spans="1:10" ht="45" x14ac:dyDescent="0.35">
      <c r="A111" s="36"/>
      <c r="B111" s="36"/>
      <c r="C111" s="36"/>
      <c r="D111" s="37"/>
      <c r="E111" s="39" t="s">
        <v>340</v>
      </c>
      <c r="F111" s="4">
        <v>2023</v>
      </c>
      <c r="G111" s="22">
        <v>39683222</v>
      </c>
      <c r="H111" s="22"/>
      <c r="I111" s="40">
        <v>18636369</v>
      </c>
      <c r="J111" s="23">
        <v>100</v>
      </c>
    </row>
    <row r="112" spans="1:10" ht="45" x14ac:dyDescent="0.35">
      <c r="A112" s="36"/>
      <c r="B112" s="36"/>
      <c r="C112" s="36"/>
      <c r="D112" s="37"/>
      <c r="E112" s="39" t="s">
        <v>293</v>
      </c>
      <c r="F112" s="4">
        <v>2023</v>
      </c>
      <c r="G112" s="22">
        <v>26919820</v>
      </c>
      <c r="H112" s="22"/>
      <c r="I112" s="40">
        <v>20604241</v>
      </c>
      <c r="J112" s="23">
        <v>100</v>
      </c>
    </row>
    <row r="113" spans="1:10" ht="45" x14ac:dyDescent="0.35">
      <c r="A113" s="36"/>
      <c r="B113" s="36"/>
      <c r="C113" s="36"/>
      <c r="D113" s="37"/>
      <c r="E113" s="39" t="s">
        <v>377</v>
      </c>
      <c r="F113" s="4">
        <v>2023</v>
      </c>
      <c r="G113" s="22">
        <v>6360014</v>
      </c>
      <c r="H113" s="22"/>
      <c r="I113" s="40">
        <v>10000</v>
      </c>
      <c r="J113" s="23">
        <v>100</v>
      </c>
    </row>
    <row r="114" spans="1:10" ht="45" x14ac:dyDescent="0.35">
      <c r="A114" s="36"/>
      <c r="B114" s="36"/>
      <c r="C114" s="36"/>
      <c r="D114" s="37"/>
      <c r="E114" s="39" t="s">
        <v>290</v>
      </c>
      <c r="F114" s="4">
        <v>2023</v>
      </c>
      <c r="G114" s="22">
        <v>8012708</v>
      </c>
      <c r="H114" s="22"/>
      <c r="I114" s="40">
        <v>5497000</v>
      </c>
      <c r="J114" s="23">
        <v>100</v>
      </c>
    </row>
    <row r="115" spans="1:10" x14ac:dyDescent="0.35">
      <c r="A115" s="7"/>
      <c r="B115" s="2"/>
      <c r="C115" s="7"/>
      <c r="D115" s="8"/>
      <c r="E115" s="43" t="s">
        <v>226</v>
      </c>
      <c r="F115" s="4"/>
      <c r="G115" s="22"/>
      <c r="H115" s="22"/>
      <c r="I115" s="40"/>
      <c r="J115" s="23"/>
    </row>
    <row r="116" spans="1:10" ht="30" x14ac:dyDescent="0.35">
      <c r="A116" s="7"/>
      <c r="B116" s="2"/>
      <c r="C116" s="7"/>
      <c r="D116" s="48"/>
      <c r="E116" s="39" t="s">
        <v>227</v>
      </c>
      <c r="F116" s="4" t="s">
        <v>55</v>
      </c>
      <c r="G116" s="22">
        <v>17700681</v>
      </c>
      <c r="H116" s="22">
        <v>10802588.620000001</v>
      </c>
      <c r="I116" s="40">
        <v>6563251</v>
      </c>
      <c r="J116" s="23">
        <v>100</v>
      </c>
    </row>
    <row r="117" spans="1:10" ht="30" x14ac:dyDescent="0.35">
      <c r="A117" s="32" t="s">
        <v>303</v>
      </c>
      <c r="B117" s="32" t="s">
        <v>304</v>
      </c>
      <c r="C117" s="40" t="s">
        <v>234</v>
      </c>
      <c r="D117" s="33" t="s">
        <v>305</v>
      </c>
      <c r="E117" s="39"/>
      <c r="F117" s="4"/>
      <c r="G117" s="22"/>
      <c r="H117" s="22"/>
      <c r="I117" s="40">
        <f>I119+I121</f>
        <v>17090856</v>
      </c>
      <c r="J117" s="23"/>
    </row>
    <row r="118" spans="1:10" x14ac:dyDescent="0.35">
      <c r="A118" s="7"/>
      <c r="B118" s="2"/>
      <c r="C118" s="7"/>
      <c r="D118" s="48"/>
      <c r="E118" s="43" t="s">
        <v>253</v>
      </c>
      <c r="F118" s="4"/>
      <c r="G118" s="22"/>
      <c r="H118" s="22"/>
      <c r="I118" s="40"/>
      <c r="J118" s="23"/>
    </row>
    <row r="119" spans="1:10" ht="45" x14ac:dyDescent="0.35">
      <c r="A119" s="7"/>
      <c r="B119" s="2"/>
      <c r="C119" s="7"/>
      <c r="D119" s="48"/>
      <c r="E119" s="39" t="s">
        <v>317</v>
      </c>
      <c r="F119" s="4">
        <v>2023</v>
      </c>
      <c r="G119" s="22">
        <v>24000000</v>
      </c>
      <c r="H119" s="22"/>
      <c r="I119" s="40">
        <v>12000000</v>
      </c>
      <c r="J119" s="23">
        <v>50</v>
      </c>
    </row>
    <row r="120" spans="1:10" x14ac:dyDescent="0.35">
      <c r="A120" s="7"/>
      <c r="B120" s="2"/>
      <c r="C120" s="7"/>
      <c r="D120" s="48"/>
      <c r="E120" s="43" t="s">
        <v>306</v>
      </c>
      <c r="F120" s="4"/>
      <c r="G120" s="22"/>
      <c r="H120" s="22"/>
      <c r="I120" s="40"/>
      <c r="J120" s="23"/>
    </row>
    <row r="121" spans="1:10" ht="30" x14ac:dyDescent="0.35">
      <c r="A121" s="7"/>
      <c r="B121" s="2"/>
      <c r="C121" s="7"/>
      <c r="D121" s="48"/>
      <c r="E121" s="39" t="s">
        <v>307</v>
      </c>
      <c r="F121" s="4">
        <v>2023</v>
      </c>
      <c r="G121" s="22">
        <v>11571690</v>
      </c>
      <c r="H121" s="22">
        <v>79318</v>
      </c>
      <c r="I121" s="40">
        <v>5090856</v>
      </c>
      <c r="J121" s="23">
        <v>44.67950662349233</v>
      </c>
    </row>
    <row r="122" spans="1:10" ht="35.1" customHeight="1" x14ac:dyDescent="0.35">
      <c r="A122" s="2" t="s">
        <v>12</v>
      </c>
      <c r="B122" s="2"/>
      <c r="C122" s="2"/>
      <c r="D122" s="3" t="s">
        <v>13</v>
      </c>
      <c r="E122" s="4"/>
      <c r="F122" s="4"/>
      <c r="G122" s="24"/>
      <c r="H122" s="24"/>
      <c r="I122" s="34">
        <f t="shared" ref="I122" si="1">I123</f>
        <v>1188901026.8400002</v>
      </c>
      <c r="J122" s="88"/>
    </row>
    <row r="123" spans="1:10" ht="35.1" customHeight="1" x14ac:dyDescent="0.35">
      <c r="A123" s="7" t="s">
        <v>14</v>
      </c>
      <c r="B123" s="2"/>
      <c r="C123" s="7"/>
      <c r="D123" s="8" t="s">
        <v>13</v>
      </c>
      <c r="E123" s="4"/>
      <c r="F123" s="4"/>
      <c r="G123" s="22"/>
      <c r="H123" s="22"/>
      <c r="I123" s="26">
        <f>I124+I140+I181+I219+I221+I227+I257+I262+I269+I276+I284+I281+I129+I252+I292</f>
        <v>1188901026.8400002</v>
      </c>
      <c r="J123" s="23"/>
    </row>
    <row r="124" spans="1:10" ht="35.1" customHeight="1" x14ac:dyDescent="0.35">
      <c r="A124" s="32" t="s">
        <v>73</v>
      </c>
      <c r="B124" s="32" t="s">
        <v>74</v>
      </c>
      <c r="C124" s="40" t="s">
        <v>75</v>
      </c>
      <c r="D124" s="33" t="s">
        <v>76</v>
      </c>
      <c r="E124" s="89"/>
      <c r="F124" s="49"/>
      <c r="G124" s="49"/>
      <c r="H124" s="49"/>
      <c r="I124" s="26">
        <f t="shared" ref="I124" si="2">I126+I128</f>
        <v>6922202</v>
      </c>
      <c r="J124" s="49"/>
    </row>
    <row r="125" spans="1:10" x14ac:dyDescent="0.35">
      <c r="A125" s="7"/>
      <c r="B125" s="2"/>
      <c r="C125" s="7"/>
      <c r="D125" s="8"/>
      <c r="E125" s="43" t="s">
        <v>63</v>
      </c>
      <c r="F125" s="4"/>
      <c r="G125" s="22"/>
      <c r="H125" s="22"/>
      <c r="I125" s="26"/>
      <c r="J125" s="23"/>
    </row>
    <row r="126" spans="1:10" ht="36.75" customHeight="1" x14ac:dyDescent="0.35">
      <c r="A126" s="7"/>
      <c r="B126" s="2"/>
      <c r="C126" s="7"/>
      <c r="D126" s="8"/>
      <c r="E126" s="39" t="s">
        <v>343</v>
      </c>
      <c r="F126" s="4" t="s">
        <v>56</v>
      </c>
      <c r="G126" s="22">
        <v>1136268</v>
      </c>
      <c r="H126" s="22"/>
      <c r="I126" s="26">
        <v>1136268</v>
      </c>
      <c r="J126" s="23">
        <v>100</v>
      </c>
    </row>
    <row r="127" spans="1:10" x14ac:dyDescent="0.35">
      <c r="A127" s="7"/>
      <c r="B127" s="2"/>
      <c r="C127" s="7"/>
      <c r="D127" s="8"/>
      <c r="E127" s="43" t="s">
        <v>77</v>
      </c>
      <c r="F127" s="4"/>
      <c r="G127" s="22"/>
      <c r="H127" s="22"/>
      <c r="I127" s="26"/>
      <c r="J127" s="23"/>
    </row>
    <row r="128" spans="1:10" ht="45" x14ac:dyDescent="0.35">
      <c r="A128" s="7"/>
      <c r="B128" s="2"/>
      <c r="C128" s="7"/>
      <c r="D128" s="8"/>
      <c r="E128" s="39" t="s">
        <v>154</v>
      </c>
      <c r="F128" s="4" t="s">
        <v>56</v>
      </c>
      <c r="G128" s="22">
        <v>6285934</v>
      </c>
      <c r="H128" s="22"/>
      <c r="I128" s="26">
        <f>6285934-500000</f>
        <v>5785934</v>
      </c>
      <c r="J128" s="23">
        <v>92.045732583256523</v>
      </c>
    </row>
    <row r="129" spans="1:11" ht="75" x14ac:dyDescent="0.35">
      <c r="A129" s="32" t="s">
        <v>184</v>
      </c>
      <c r="B129" s="32" t="s">
        <v>185</v>
      </c>
      <c r="C129" s="40" t="s">
        <v>75</v>
      </c>
      <c r="D129" s="33" t="s">
        <v>186</v>
      </c>
      <c r="E129" s="89"/>
      <c r="F129" s="49"/>
      <c r="G129" s="49"/>
      <c r="H129" s="49"/>
      <c r="I129" s="26">
        <f>I131+I133+I135+I138+I136+I139</f>
        <v>15372881</v>
      </c>
      <c r="J129" s="49"/>
    </row>
    <row r="130" spans="1:11" x14ac:dyDescent="0.35">
      <c r="A130" s="7"/>
      <c r="B130" s="2"/>
      <c r="C130" s="7"/>
      <c r="D130" s="8"/>
      <c r="E130" s="43" t="s">
        <v>81</v>
      </c>
      <c r="F130" s="4"/>
      <c r="G130" s="22"/>
      <c r="H130" s="22"/>
      <c r="I130" s="26"/>
      <c r="J130" s="23"/>
    </row>
    <row r="131" spans="1:11" ht="45" x14ac:dyDescent="0.35">
      <c r="A131" s="7"/>
      <c r="B131" s="2"/>
      <c r="C131" s="7"/>
      <c r="D131" s="8"/>
      <c r="E131" s="39" t="s">
        <v>393</v>
      </c>
      <c r="F131" s="4" t="s">
        <v>55</v>
      </c>
      <c r="G131" s="22">
        <v>16668468</v>
      </c>
      <c r="H131" s="22">
        <v>14791141</v>
      </c>
      <c r="I131" s="26">
        <v>1111583</v>
      </c>
      <c r="J131" s="23">
        <v>100</v>
      </c>
    </row>
    <row r="132" spans="1:11" x14ac:dyDescent="0.35">
      <c r="A132" s="7"/>
      <c r="B132" s="2"/>
      <c r="C132" s="7"/>
      <c r="D132" s="8"/>
      <c r="E132" s="43" t="s">
        <v>187</v>
      </c>
      <c r="F132" s="4"/>
      <c r="G132" s="22"/>
      <c r="H132" s="22"/>
      <c r="I132" s="26"/>
      <c r="J132" s="23"/>
    </row>
    <row r="133" spans="1:11" ht="30" x14ac:dyDescent="0.35">
      <c r="A133" s="7"/>
      <c r="B133" s="2"/>
      <c r="C133" s="7"/>
      <c r="D133" s="8"/>
      <c r="E133" s="39" t="s">
        <v>394</v>
      </c>
      <c r="F133" s="4" t="s">
        <v>65</v>
      </c>
      <c r="G133" s="22">
        <v>20343557</v>
      </c>
      <c r="H133" s="22">
        <v>13123451</v>
      </c>
      <c r="I133" s="26">
        <f>1012162+5038536</f>
        <v>6050698</v>
      </c>
      <c r="J133" s="23">
        <v>100</v>
      </c>
    </row>
    <row r="134" spans="1:11" x14ac:dyDescent="0.35">
      <c r="A134" s="7"/>
      <c r="B134" s="2"/>
      <c r="C134" s="7"/>
      <c r="D134" s="8"/>
      <c r="E134" s="43" t="s">
        <v>189</v>
      </c>
      <c r="F134" s="4"/>
      <c r="G134" s="22"/>
      <c r="H134" s="22"/>
      <c r="I134" s="26"/>
      <c r="J134" s="23"/>
    </row>
    <row r="135" spans="1:11" ht="30" x14ac:dyDescent="0.35">
      <c r="A135" s="7"/>
      <c r="B135" s="2"/>
      <c r="C135" s="7"/>
      <c r="D135" s="8"/>
      <c r="E135" s="39" t="s">
        <v>188</v>
      </c>
      <c r="F135" s="4" t="s">
        <v>103</v>
      </c>
      <c r="G135" s="22">
        <v>13613568</v>
      </c>
      <c r="H135" s="22">
        <v>12041026</v>
      </c>
      <c r="I135" s="26">
        <v>1043357</v>
      </c>
      <c r="J135" s="23">
        <v>100</v>
      </c>
    </row>
    <row r="136" spans="1:11" ht="45" x14ac:dyDescent="0.35">
      <c r="A136" s="7"/>
      <c r="B136" s="2"/>
      <c r="C136" s="7"/>
      <c r="D136" s="8"/>
      <c r="E136" s="39" t="s">
        <v>391</v>
      </c>
      <c r="F136" s="4">
        <v>2023</v>
      </c>
      <c r="G136" s="22">
        <v>100000</v>
      </c>
      <c r="H136" s="22"/>
      <c r="I136" s="26">
        <v>100000</v>
      </c>
      <c r="J136" s="23">
        <v>100</v>
      </c>
    </row>
    <row r="137" spans="1:11" x14ac:dyDescent="0.35">
      <c r="A137" s="7"/>
      <c r="B137" s="2"/>
      <c r="C137" s="7"/>
      <c r="D137" s="8"/>
      <c r="E137" s="43" t="s">
        <v>190</v>
      </c>
      <c r="F137" s="4"/>
      <c r="G137" s="22"/>
      <c r="H137" s="22"/>
      <c r="I137" s="26"/>
      <c r="J137" s="23"/>
    </row>
    <row r="138" spans="1:11" ht="51.75" customHeight="1" x14ac:dyDescent="0.35">
      <c r="A138" s="7"/>
      <c r="B138" s="2"/>
      <c r="C138" s="7"/>
      <c r="D138" s="8"/>
      <c r="E138" s="39" t="s">
        <v>395</v>
      </c>
      <c r="F138" s="4" t="s">
        <v>103</v>
      </c>
      <c r="G138" s="22">
        <v>19778844</v>
      </c>
      <c r="H138" s="22">
        <v>12811601</v>
      </c>
      <c r="I138" s="26">
        <f>967243+6000000</f>
        <v>6967243</v>
      </c>
      <c r="J138" s="23">
        <v>100</v>
      </c>
    </row>
    <row r="139" spans="1:11" ht="45" x14ac:dyDescent="0.35">
      <c r="A139" s="7"/>
      <c r="B139" s="2"/>
      <c r="C139" s="7"/>
      <c r="D139" s="8"/>
      <c r="E139" s="39" t="s">
        <v>392</v>
      </c>
      <c r="F139" s="4">
        <v>2023</v>
      </c>
      <c r="G139" s="22">
        <v>100000</v>
      </c>
      <c r="H139" s="22"/>
      <c r="I139" s="26">
        <v>100000</v>
      </c>
      <c r="J139" s="23">
        <v>100</v>
      </c>
    </row>
    <row r="140" spans="1:11" x14ac:dyDescent="0.35">
      <c r="A140" s="32" t="s">
        <v>78</v>
      </c>
      <c r="B140" s="32" t="s">
        <v>79</v>
      </c>
      <c r="C140" s="40" t="s">
        <v>53</v>
      </c>
      <c r="D140" s="33" t="s">
        <v>80</v>
      </c>
      <c r="E140" s="89"/>
      <c r="F140" s="49"/>
      <c r="G140" s="49"/>
      <c r="H140" s="49"/>
      <c r="I140" s="26">
        <f>I146+I156+I157+I158+I159+I160+I164+I165+I166+I168+I170+I172+I174+I176+I178+I148+I151+I154+I155+I143+I149+I180+I144+I147+I152+I153+I161+I162</f>
        <v>102317982</v>
      </c>
      <c r="J140" s="49"/>
    </row>
    <row r="141" spans="1:11" x14ac:dyDescent="0.35">
      <c r="A141" s="7"/>
      <c r="B141" s="2"/>
      <c r="C141" s="7"/>
      <c r="D141" s="8"/>
      <c r="E141" s="43" t="s">
        <v>63</v>
      </c>
      <c r="F141" s="4"/>
      <c r="G141" s="22"/>
      <c r="H141" s="22"/>
      <c r="I141" s="26"/>
      <c r="J141" s="23"/>
    </row>
    <row r="142" spans="1:11" ht="30" x14ac:dyDescent="0.35">
      <c r="A142" s="7"/>
      <c r="B142" s="2"/>
      <c r="C142" s="7"/>
      <c r="D142" s="8"/>
      <c r="E142" s="66" t="s">
        <v>338</v>
      </c>
      <c r="F142" s="4"/>
      <c r="G142" s="22"/>
      <c r="H142" s="22"/>
      <c r="I142" s="26">
        <f>I143+I144</f>
        <v>4663827</v>
      </c>
      <c r="J142" s="23"/>
    </row>
    <row r="143" spans="1:11" s="64" customFormat="1" ht="45" x14ac:dyDescent="0.35">
      <c r="A143" s="57"/>
      <c r="B143" s="58"/>
      <c r="C143" s="57"/>
      <c r="D143" s="67"/>
      <c r="E143" s="53" t="s">
        <v>203</v>
      </c>
      <c r="F143" s="44" t="s">
        <v>56</v>
      </c>
      <c r="G143" s="45">
        <v>174081507</v>
      </c>
      <c r="H143" s="45"/>
      <c r="I143" s="68">
        <v>2563827</v>
      </c>
      <c r="J143" s="54">
        <v>1.4727739001018643</v>
      </c>
      <c r="K143" s="69"/>
    </row>
    <row r="144" spans="1:11" s="64" customFormat="1" ht="63.75" customHeight="1" x14ac:dyDescent="0.35">
      <c r="A144" s="57"/>
      <c r="B144" s="58"/>
      <c r="C144" s="57"/>
      <c r="D144" s="67"/>
      <c r="E144" s="53" t="s">
        <v>341</v>
      </c>
      <c r="F144" s="44" t="s">
        <v>245</v>
      </c>
      <c r="G144" s="45">
        <v>2100000</v>
      </c>
      <c r="H144" s="45"/>
      <c r="I144" s="68">
        <v>2100000</v>
      </c>
      <c r="J144" s="54">
        <v>100</v>
      </c>
      <c r="K144" s="69"/>
    </row>
    <row r="145" spans="1:11" s="64" customFormat="1" ht="56.25" customHeight="1" x14ac:dyDescent="0.35">
      <c r="A145" s="57"/>
      <c r="B145" s="58"/>
      <c r="C145" s="57"/>
      <c r="D145" s="67"/>
      <c r="E145" s="39" t="s">
        <v>318</v>
      </c>
      <c r="F145" s="44"/>
      <c r="G145" s="45"/>
      <c r="H145" s="45"/>
      <c r="I145" s="26">
        <f>I146+I147</f>
        <v>1734329</v>
      </c>
      <c r="J145" s="54"/>
      <c r="K145" s="69"/>
    </row>
    <row r="146" spans="1:11" s="64" customFormat="1" ht="60" x14ac:dyDescent="0.35">
      <c r="A146" s="57"/>
      <c r="B146" s="58"/>
      <c r="C146" s="57"/>
      <c r="D146" s="67"/>
      <c r="E146" s="53" t="s">
        <v>238</v>
      </c>
      <c r="F146" s="44" t="s">
        <v>55</v>
      </c>
      <c r="G146" s="45">
        <v>13247916</v>
      </c>
      <c r="H146" s="45">
        <v>6927783</v>
      </c>
      <c r="I146" s="68">
        <v>334329</v>
      </c>
      <c r="J146" s="54">
        <v>54.817014238314918</v>
      </c>
      <c r="K146" s="69"/>
    </row>
    <row r="147" spans="1:11" s="64" customFormat="1" ht="75" x14ac:dyDescent="0.35">
      <c r="A147" s="57"/>
      <c r="B147" s="58"/>
      <c r="C147" s="57"/>
      <c r="D147" s="67"/>
      <c r="E147" s="53" t="s">
        <v>342</v>
      </c>
      <c r="F147" s="44" t="s">
        <v>245</v>
      </c>
      <c r="G147" s="45">
        <v>1400000</v>
      </c>
      <c r="H147" s="45"/>
      <c r="I147" s="68">
        <v>1400000</v>
      </c>
      <c r="J147" s="54">
        <v>100</v>
      </c>
      <c r="K147" s="69"/>
    </row>
    <row r="148" spans="1:11" ht="30" x14ac:dyDescent="0.35">
      <c r="A148" s="7"/>
      <c r="B148" s="2"/>
      <c r="C148" s="7"/>
      <c r="D148" s="8"/>
      <c r="E148" s="39" t="s">
        <v>191</v>
      </c>
      <c r="F148" s="4" t="s">
        <v>83</v>
      </c>
      <c r="G148" s="22">
        <v>48407797</v>
      </c>
      <c r="H148" s="22">
        <v>981892</v>
      </c>
      <c r="I148" s="26">
        <v>30338989</v>
      </c>
      <c r="J148" s="23">
        <v>64.702140855532008</v>
      </c>
    </row>
    <row r="149" spans="1:11" ht="60" x14ac:dyDescent="0.35">
      <c r="A149" s="7"/>
      <c r="B149" s="2"/>
      <c r="C149" s="7"/>
      <c r="D149" s="8"/>
      <c r="E149" s="39" t="s">
        <v>250</v>
      </c>
      <c r="F149" s="4" t="s">
        <v>67</v>
      </c>
      <c r="G149" s="22">
        <v>21805683</v>
      </c>
      <c r="H149" s="22">
        <v>6983510</v>
      </c>
      <c r="I149" s="26">
        <v>3300000</v>
      </c>
      <c r="J149" s="23">
        <v>47.15977023054036</v>
      </c>
    </row>
    <row r="150" spans="1:11" x14ac:dyDescent="0.35">
      <c r="A150" s="7"/>
      <c r="B150" s="2"/>
      <c r="C150" s="7"/>
      <c r="D150" s="8"/>
      <c r="E150" s="90" t="s">
        <v>81</v>
      </c>
      <c r="F150" s="4"/>
      <c r="G150" s="22"/>
      <c r="H150" s="22"/>
      <c r="I150" s="26"/>
      <c r="J150" s="23"/>
    </row>
    <row r="151" spans="1:11" ht="60" x14ac:dyDescent="0.35">
      <c r="A151" s="7"/>
      <c r="B151" s="2"/>
      <c r="C151" s="7"/>
      <c r="D151" s="8"/>
      <c r="E151" s="39" t="s">
        <v>193</v>
      </c>
      <c r="F151" s="4" t="s">
        <v>56</v>
      </c>
      <c r="G151" s="22">
        <v>1021338</v>
      </c>
      <c r="H151" s="22">
        <v>100000</v>
      </c>
      <c r="I151" s="26">
        <v>921338</v>
      </c>
      <c r="J151" s="23">
        <v>100</v>
      </c>
    </row>
    <row r="152" spans="1:11" ht="65.25" customHeight="1" x14ac:dyDescent="0.35">
      <c r="A152" s="7"/>
      <c r="B152" s="2"/>
      <c r="C152" s="7"/>
      <c r="D152" s="8"/>
      <c r="E152" s="39" t="s">
        <v>331</v>
      </c>
      <c r="F152" s="4" t="s">
        <v>245</v>
      </c>
      <c r="G152" s="22">
        <v>1100000</v>
      </c>
      <c r="H152" s="22"/>
      <c r="I152" s="26">
        <v>1100000</v>
      </c>
      <c r="J152" s="23">
        <v>100</v>
      </c>
    </row>
    <row r="153" spans="1:11" ht="54" customHeight="1" x14ac:dyDescent="0.35">
      <c r="A153" s="7"/>
      <c r="B153" s="2"/>
      <c r="C153" s="7"/>
      <c r="D153" s="8"/>
      <c r="E153" s="39" t="s">
        <v>332</v>
      </c>
      <c r="F153" s="4" t="s">
        <v>245</v>
      </c>
      <c r="G153" s="22">
        <v>2400000</v>
      </c>
      <c r="H153" s="22"/>
      <c r="I153" s="26">
        <v>2400000</v>
      </c>
      <c r="J153" s="23">
        <v>100</v>
      </c>
    </row>
    <row r="154" spans="1:11" ht="45" x14ac:dyDescent="0.35">
      <c r="A154" s="7"/>
      <c r="B154" s="2"/>
      <c r="C154" s="7"/>
      <c r="D154" s="8"/>
      <c r="E154" s="39" t="s">
        <v>194</v>
      </c>
      <c r="F154" s="4" t="s">
        <v>56</v>
      </c>
      <c r="G154" s="22">
        <v>1397005</v>
      </c>
      <c r="H154" s="22">
        <v>100000</v>
      </c>
      <c r="I154" s="26">
        <v>1297005</v>
      </c>
      <c r="J154" s="23">
        <v>100</v>
      </c>
    </row>
    <row r="155" spans="1:11" ht="60" x14ac:dyDescent="0.35">
      <c r="A155" s="7"/>
      <c r="B155" s="2"/>
      <c r="C155" s="7"/>
      <c r="D155" s="8"/>
      <c r="E155" s="39" t="s">
        <v>192</v>
      </c>
      <c r="F155" s="4" t="s">
        <v>56</v>
      </c>
      <c r="G155" s="22">
        <v>1045897.9999999999</v>
      </c>
      <c r="H155" s="22">
        <v>100000</v>
      </c>
      <c r="I155" s="26">
        <v>945898</v>
      </c>
      <c r="J155" s="23">
        <v>100.00000000000003</v>
      </c>
    </row>
    <row r="156" spans="1:11" ht="45" x14ac:dyDescent="0.35">
      <c r="A156" s="7"/>
      <c r="B156" s="2"/>
      <c r="C156" s="7"/>
      <c r="D156" s="8"/>
      <c r="E156" s="39" t="s">
        <v>82</v>
      </c>
      <c r="F156" s="4" t="s">
        <v>55</v>
      </c>
      <c r="G156" s="22">
        <v>16506865</v>
      </c>
      <c r="H156" s="22">
        <v>1299202</v>
      </c>
      <c r="I156" s="26">
        <v>6331604</v>
      </c>
      <c r="J156" s="23">
        <v>46.228075409837061</v>
      </c>
    </row>
    <row r="157" spans="1:11" ht="45" x14ac:dyDescent="0.35">
      <c r="A157" s="32"/>
      <c r="B157" s="32"/>
      <c r="C157" s="40"/>
      <c r="D157" s="33"/>
      <c r="E157" s="39" t="s">
        <v>155</v>
      </c>
      <c r="F157" s="4" t="s">
        <v>83</v>
      </c>
      <c r="G157" s="22">
        <v>596559</v>
      </c>
      <c r="H157" s="49"/>
      <c r="I157" s="26">
        <v>596559</v>
      </c>
      <c r="J157" s="23">
        <v>100</v>
      </c>
    </row>
    <row r="158" spans="1:11" ht="60" x14ac:dyDescent="0.35">
      <c r="A158" s="32"/>
      <c r="B158" s="32"/>
      <c r="C158" s="40"/>
      <c r="D158" s="33"/>
      <c r="E158" s="39" t="s">
        <v>84</v>
      </c>
      <c r="F158" s="4" t="s">
        <v>83</v>
      </c>
      <c r="G158" s="22">
        <v>847141</v>
      </c>
      <c r="H158" s="49"/>
      <c r="I158" s="26">
        <v>847141</v>
      </c>
      <c r="J158" s="23">
        <v>100</v>
      </c>
    </row>
    <row r="159" spans="1:11" ht="66" customHeight="1" x14ac:dyDescent="0.35">
      <c r="A159" s="32"/>
      <c r="B159" s="32"/>
      <c r="C159" s="40"/>
      <c r="D159" s="33"/>
      <c r="E159" s="39" t="s">
        <v>239</v>
      </c>
      <c r="F159" s="4" t="s">
        <v>83</v>
      </c>
      <c r="G159" s="22">
        <v>46979756</v>
      </c>
      <c r="H159" s="22">
        <v>15847787</v>
      </c>
      <c r="I159" s="26">
        <f>1000000+3700000+377416</f>
        <v>5077416</v>
      </c>
      <c r="J159" s="23">
        <v>44.709683251654184</v>
      </c>
    </row>
    <row r="160" spans="1:11" ht="68.25" customHeight="1" x14ac:dyDescent="0.35">
      <c r="A160" s="32"/>
      <c r="B160" s="32"/>
      <c r="C160" s="40"/>
      <c r="D160" s="33"/>
      <c r="E160" s="39" t="s">
        <v>156</v>
      </c>
      <c r="F160" s="4" t="s">
        <v>83</v>
      </c>
      <c r="G160" s="22">
        <v>847141</v>
      </c>
      <c r="H160" s="49"/>
      <c r="I160" s="26">
        <v>847141</v>
      </c>
      <c r="J160" s="23">
        <v>100</v>
      </c>
    </row>
    <row r="161" spans="1:10" ht="53.25" customHeight="1" x14ac:dyDescent="0.35">
      <c r="A161" s="32"/>
      <c r="B161" s="32"/>
      <c r="C161" s="40"/>
      <c r="D161" s="33"/>
      <c r="E161" s="39" t="s">
        <v>333</v>
      </c>
      <c r="F161" s="4" t="s">
        <v>55</v>
      </c>
      <c r="G161" s="22">
        <v>131701204</v>
      </c>
      <c r="H161" s="50">
        <v>2857694</v>
      </c>
      <c r="I161" s="26">
        <f>36165010+10000000-27023047</f>
        <v>19141963</v>
      </c>
      <c r="J161" s="23">
        <v>76.048839849634192</v>
      </c>
    </row>
    <row r="162" spans="1:10" ht="81.75" customHeight="1" x14ac:dyDescent="0.35">
      <c r="A162" s="32"/>
      <c r="B162" s="32"/>
      <c r="C162" s="40"/>
      <c r="D162" s="33"/>
      <c r="E162" s="39" t="s">
        <v>397</v>
      </c>
      <c r="F162" s="4" t="s">
        <v>245</v>
      </c>
      <c r="G162" s="22">
        <v>100000</v>
      </c>
      <c r="H162" s="50"/>
      <c r="I162" s="26">
        <v>100000</v>
      </c>
      <c r="J162" s="23">
        <v>100</v>
      </c>
    </row>
    <row r="163" spans="1:10" x14ac:dyDescent="0.35">
      <c r="A163" s="7"/>
      <c r="B163" s="2"/>
      <c r="C163" s="7"/>
      <c r="D163" s="8"/>
      <c r="E163" s="43" t="s">
        <v>85</v>
      </c>
      <c r="F163" s="4"/>
      <c r="G163" s="22"/>
      <c r="H163" s="22"/>
      <c r="I163" s="26"/>
      <c r="J163" s="23"/>
    </row>
    <row r="164" spans="1:10" ht="45" x14ac:dyDescent="0.35">
      <c r="A164" s="7"/>
      <c r="B164" s="2"/>
      <c r="C164" s="7"/>
      <c r="D164" s="8"/>
      <c r="E164" s="39" t="s">
        <v>174</v>
      </c>
      <c r="F164" s="4" t="s">
        <v>56</v>
      </c>
      <c r="G164" s="22">
        <v>789687</v>
      </c>
      <c r="H164" s="22">
        <v>50000</v>
      </c>
      <c r="I164" s="26">
        <v>689687</v>
      </c>
      <c r="J164" s="23">
        <v>93.668377471073981</v>
      </c>
    </row>
    <row r="165" spans="1:10" ht="45" x14ac:dyDescent="0.35">
      <c r="A165" s="32"/>
      <c r="B165" s="32"/>
      <c r="C165" s="40"/>
      <c r="D165" s="8"/>
      <c r="E165" s="39" t="s">
        <v>175</v>
      </c>
      <c r="F165" s="4" t="s">
        <v>56</v>
      </c>
      <c r="G165" s="22">
        <v>1020070</v>
      </c>
      <c r="H165" s="22">
        <v>50000</v>
      </c>
      <c r="I165" s="26">
        <v>920070</v>
      </c>
      <c r="J165" s="23">
        <v>95.098375601674391</v>
      </c>
    </row>
    <row r="166" spans="1:10" ht="45" x14ac:dyDescent="0.35">
      <c r="A166" s="32"/>
      <c r="B166" s="32"/>
      <c r="C166" s="40"/>
      <c r="D166" s="8"/>
      <c r="E166" s="39" t="s">
        <v>176</v>
      </c>
      <c r="F166" s="4" t="s">
        <v>56</v>
      </c>
      <c r="G166" s="22">
        <v>1020070</v>
      </c>
      <c r="H166" s="22">
        <v>50000</v>
      </c>
      <c r="I166" s="26">
        <v>920070</v>
      </c>
      <c r="J166" s="23">
        <v>95.098375601674391</v>
      </c>
    </row>
    <row r="167" spans="1:10" x14ac:dyDescent="0.35">
      <c r="A167" s="7"/>
      <c r="B167" s="2"/>
      <c r="C167" s="7"/>
      <c r="D167" s="8"/>
      <c r="E167" s="43" t="s">
        <v>86</v>
      </c>
      <c r="F167" s="4"/>
      <c r="G167" s="22"/>
      <c r="H167" s="22"/>
      <c r="I167" s="26"/>
      <c r="J167" s="23"/>
    </row>
    <row r="168" spans="1:10" ht="30" x14ac:dyDescent="0.35">
      <c r="A168" s="32"/>
      <c r="B168" s="32"/>
      <c r="C168" s="40"/>
      <c r="D168" s="8"/>
      <c r="E168" s="39" t="s">
        <v>87</v>
      </c>
      <c r="F168" s="4" t="s">
        <v>88</v>
      </c>
      <c r="G168" s="22">
        <v>34776028</v>
      </c>
      <c r="H168" s="22">
        <v>13187019</v>
      </c>
      <c r="I168" s="26">
        <f>3903751-40877</f>
        <v>3862874</v>
      </c>
      <c r="J168" s="23">
        <v>49.027718174139956</v>
      </c>
    </row>
    <row r="169" spans="1:10" x14ac:dyDescent="0.35">
      <c r="A169" s="7"/>
      <c r="B169" s="2"/>
      <c r="C169" s="7"/>
      <c r="D169" s="8"/>
      <c r="E169" s="43" t="s">
        <v>89</v>
      </c>
      <c r="F169" s="4"/>
      <c r="G169" s="22"/>
      <c r="H169" s="22"/>
      <c r="I169" s="26"/>
      <c r="J169" s="23"/>
    </row>
    <row r="170" spans="1:10" ht="30" x14ac:dyDescent="0.35">
      <c r="A170" s="32"/>
      <c r="B170" s="32"/>
      <c r="C170" s="40"/>
      <c r="D170" s="8"/>
      <c r="E170" s="39" t="s">
        <v>90</v>
      </c>
      <c r="F170" s="4" t="s">
        <v>88</v>
      </c>
      <c r="G170" s="22">
        <v>27149283</v>
      </c>
      <c r="H170" s="22">
        <v>3182083</v>
      </c>
      <c r="I170" s="26">
        <v>1920324</v>
      </c>
      <c r="J170" s="23">
        <v>18.793892273324492</v>
      </c>
    </row>
    <row r="171" spans="1:10" x14ac:dyDescent="0.35">
      <c r="A171" s="7"/>
      <c r="B171" s="2"/>
      <c r="C171" s="7"/>
      <c r="D171" s="8"/>
      <c r="E171" s="43" t="s">
        <v>91</v>
      </c>
      <c r="F171" s="4"/>
      <c r="G171" s="22"/>
      <c r="H171" s="22"/>
      <c r="I171" s="26"/>
      <c r="J171" s="23"/>
    </row>
    <row r="172" spans="1:10" ht="30" x14ac:dyDescent="0.35">
      <c r="A172" s="32"/>
      <c r="B172" s="32"/>
      <c r="C172" s="40"/>
      <c r="D172" s="8"/>
      <c r="E172" s="39" t="s">
        <v>92</v>
      </c>
      <c r="F172" s="4" t="s">
        <v>93</v>
      </c>
      <c r="G172" s="22">
        <v>46110961</v>
      </c>
      <c r="H172" s="22">
        <v>38191172</v>
      </c>
      <c r="I172" s="26">
        <v>5350893</v>
      </c>
      <c r="J172" s="23">
        <v>94.428882104625842</v>
      </c>
    </row>
    <row r="173" spans="1:10" x14ac:dyDescent="0.35">
      <c r="A173" s="7"/>
      <c r="B173" s="2"/>
      <c r="C173" s="7"/>
      <c r="D173" s="8"/>
      <c r="E173" s="43" t="s">
        <v>94</v>
      </c>
      <c r="F173" s="4"/>
      <c r="G173" s="22"/>
      <c r="H173" s="22"/>
      <c r="I173" s="26"/>
      <c r="J173" s="23"/>
    </row>
    <row r="174" spans="1:10" ht="30" x14ac:dyDescent="0.35">
      <c r="A174" s="32"/>
      <c r="B174" s="32"/>
      <c r="C174" s="40"/>
      <c r="D174" s="70"/>
      <c r="E174" s="39" t="s">
        <v>157</v>
      </c>
      <c r="F174" s="4" t="s">
        <v>67</v>
      </c>
      <c r="G174" s="22">
        <v>55718418</v>
      </c>
      <c r="H174" s="22">
        <v>53637552</v>
      </c>
      <c r="I174" s="26">
        <v>1870474</v>
      </c>
      <c r="J174" s="23">
        <v>100</v>
      </c>
    </row>
    <row r="175" spans="1:10" x14ac:dyDescent="0.35">
      <c r="A175" s="7"/>
      <c r="B175" s="2"/>
      <c r="C175" s="7"/>
      <c r="D175" s="8"/>
      <c r="E175" s="43" t="s">
        <v>95</v>
      </c>
      <c r="F175" s="4"/>
      <c r="G175" s="22"/>
      <c r="H175" s="22"/>
      <c r="I175" s="26"/>
      <c r="J175" s="23"/>
    </row>
    <row r="176" spans="1:10" ht="42" customHeight="1" x14ac:dyDescent="0.35">
      <c r="A176" s="32"/>
      <c r="B176" s="32"/>
      <c r="C176" s="40"/>
      <c r="D176" s="70"/>
      <c r="E176" s="39" t="s">
        <v>96</v>
      </c>
      <c r="F176" s="4" t="s">
        <v>97</v>
      </c>
      <c r="G176" s="22">
        <v>27166013</v>
      </c>
      <c r="H176" s="22">
        <v>26338435</v>
      </c>
      <c r="I176" s="26">
        <v>8900</v>
      </c>
      <c r="J176" s="23">
        <v>100</v>
      </c>
    </row>
    <row r="177" spans="1:11" x14ac:dyDescent="0.35">
      <c r="A177" s="32"/>
      <c r="B177" s="32"/>
      <c r="C177" s="40"/>
      <c r="D177" s="8"/>
      <c r="E177" s="43" t="s">
        <v>98</v>
      </c>
      <c r="F177" s="4"/>
      <c r="G177" s="22"/>
      <c r="H177" s="22"/>
      <c r="I177" s="26"/>
      <c r="J177" s="23"/>
    </row>
    <row r="178" spans="1:11" ht="51.75" customHeight="1" x14ac:dyDescent="0.35">
      <c r="A178" s="32"/>
      <c r="B178" s="32"/>
      <c r="C178" s="40"/>
      <c r="D178" s="70"/>
      <c r="E178" s="39" t="s">
        <v>237</v>
      </c>
      <c r="F178" s="4" t="s">
        <v>67</v>
      </c>
      <c r="G178" s="22">
        <v>33207035</v>
      </c>
      <c r="H178" s="22">
        <v>24080544</v>
      </c>
      <c r="I178" s="26">
        <v>6401480</v>
      </c>
      <c r="J178" s="23">
        <v>100</v>
      </c>
    </row>
    <row r="179" spans="1:11" x14ac:dyDescent="0.35">
      <c r="A179" s="32"/>
      <c r="B179" s="32"/>
      <c r="C179" s="40"/>
      <c r="D179" s="8"/>
      <c r="E179" s="43" t="s">
        <v>308</v>
      </c>
      <c r="F179" s="4"/>
      <c r="G179" s="22"/>
      <c r="H179" s="22"/>
      <c r="I179" s="26"/>
      <c r="J179" s="23"/>
    </row>
    <row r="180" spans="1:11" ht="30" x14ac:dyDescent="0.35">
      <c r="A180" s="32"/>
      <c r="B180" s="32"/>
      <c r="C180" s="40"/>
      <c r="D180" s="70"/>
      <c r="E180" s="39" t="s">
        <v>309</v>
      </c>
      <c r="F180" s="4" t="s">
        <v>97</v>
      </c>
      <c r="G180" s="22">
        <v>6468720</v>
      </c>
      <c r="H180" s="22">
        <v>3613906</v>
      </c>
      <c r="I180" s="26">
        <v>730000</v>
      </c>
      <c r="J180" s="23">
        <v>67.152481480107355</v>
      </c>
    </row>
    <row r="181" spans="1:11" x14ac:dyDescent="0.35">
      <c r="A181" s="32" t="s">
        <v>99</v>
      </c>
      <c r="B181" s="32" t="s">
        <v>100</v>
      </c>
      <c r="C181" s="40" t="s">
        <v>53</v>
      </c>
      <c r="D181" s="33" t="s">
        <v>101</v>
      </c>
      <c r="E181" s="4"/>
      <c r="F181" s="4"/>
      <c r="G181" s="22"/>
      <c r="H181" s="22"/>
      <c r="I181" s="26">
        <f>I182+I183+I184+I187+I188+I201+I202+I203+I204+I208+I213+I189+I192+I196+I209+I214+I218+I210+I190+I193+I194+I197+I205+I206+I216+I185+I198+I199</f>
        <v>699188049</v>
      </c>
      <c r="J181" s="23"/>
    </row>
    <row r="182" spans="1:11" ht="45" x14ac:dyDescent="0.35">
      <c r="A182" s="7"/>
      <c r="B182" s="2"/>
      <c r="C182" s="7"/>
      <c r="D182" s="70"/>
      <c r="E182" s="39" t="s">
        <v>158</v>
      </c>
      <c r="F182" s="4" t="s">
        <v>70</v>
      </c>
      <c r="G182" s="22">
        <v>125458136</v>
      </c>
      <c r="H182" s="22">
        <v>119367055</v>
      </c>
      <c r="I182" s="26">
        <f>885625+100000</f>
        <v>985625</v>
      </c>
      <c r="J182" s="23">
        <v>95.850842228358943</v>
      </c>
    </row>
    <row r="183" spans="1:11" ht="45" x14ac:dyDescent="0.35">
      <c r="A183" s="32"/>
      <c r="B183" s="32"/>
      <c r="C183" s="40"/>
      <c r="D183" s="70"/>
      <c r="E183" s="39" t="s">
        <v>102</v>
      </c>
      <c r="F183" s="4" t="s">
        <v>55</v>
      </c>
      <c r="G183" s="22">
        <v>12003849</v>
      </c>
      <c r="H183" s="22">
        <v>9010936</v>
      </c>
      <c r="I183" s="26">
        <v>2649932</v>
      </c>
      <c r="J183" s="23">
        <v>100</v>
      </c>
    </row>
    <row r="184" spans="1:11" ht="45" x14ac:dyDescent="0.35">
      <c r="A184" s="32"/>
      <c r="B184" s="32"/>
      <c r="C184" s="40"/>
      <c r="D184" s="33"/>
      <c r="E184" s="39" t="s">
        <v>412</v>
      </c>
      <c r="F184" s="4" t="s">
        <v>83</v>
      </c>
      <c r="G184" s="22">
        <v>411863695</v>
      </c>
      <c r="H184" s="22">
        <v>6377065</v>
      </c>
      <c r="I184" s="26">
        <f>116917971+80000000+90000000</f>
        <v>286917971</v>
      </c>
      <c r="J184" s="23">
        <v>71.211675017872111</v>
      </c>
    </row>
    <row r="185" spans="1:11" ht="57" customHeight="1" x14ac:dyDescent="0.35">
      <c r="A185" s="32"/>
      <c r="B185" s="32"/>
      <c r="C185" s="40"/>
      <c r="D185" s="33"/>
      <c r="E185" s="39" t="s">
        <v>398</v>
      </c>
      <c r="F185" s="4" t="s">
        <v>245</v>
      </c>
      <c r="G185" s="22">
        <v>100000</v>
      </c>
      <c r="H185" s="22"/>
      <c r="I185" s="26">
        <v>100000</v>
      </c>
      <c r="J185" s="23">
        <v>100</v>
      </c>
    </row>
    <row r="186" spans="1:11" ht="41.25" customHeight="1" x14ac:dyDescent="0.35">
      <c r="A186" s="32"/>
      <c r="B186" s="32"/>
      <c r="C186" s="40"/>
      <c r="D186" s="33"/>
      <c r="E186" s="39" t="s">
        <v>240</v>
      </c>
      <c r="F186" s="4"/>
      <c r="G186" s="22"/>
      <c r="H186" s="22"/>
      <c r="I186" s="26">
        <f>90714809</f>
        <v>90714809</v>
      </c>
      <c r="J186" s="23"/>
    </row>
    <row r="187" spans="1:11" ht="48" customHeight="1" x14ac:dyDescent="0.35">
      <c r="A187" s="51"/>
      <c r="B187" s="51"/>
      <c r="C187" s="46"/>
      <c r="D187" s="55"/>
      <c r="E187" s="91" t="s">
        <v>159</v>
      </c>
      <c r="F187" s="44" t="s">
        <v>83</v>
      </c>
      <c r="G187" s="45">
        <v>59082072</v>
      </c>
      <c r="H187" s="45">
        <v>1720023</v>
      </c>
      <c r="I187" s="68">
        <v>397279</v>
      </c>
      <c r="J187" s="54">
        <v>3.5836624010071954</v>
      </c>
    </row>
    <row r="188" spans="1:11" ht="55.5" customHeight="1" x14ac:dyDescent="0.35">
      <c r="A188" s="51"/>
      <c r="B188" s="51"/>
      <c r="C188" s="46"/>
      <c r="D188" s="55"/>
      <c r="E188" s="91" t="s">
        <v>160</v>
      </c>
      <c r="F188" s="44" t="s">
        <v>83</v>
      </c>
      <c r="G188" s="45">
        <v>34076816</v>
      </c>
      <c r="H188" s="45">
        <v>1250045</v>
      </c>
      <c r="I188" s="68">
        <v>217530</v>
      </c>
      <c r="J188" s="54">
        <v>4.3066670313329745</v>
      </c>
    </row>
    <row r="189" spans="1:11" ht="60.75" customHeight="1" x14ac:dyDescent="0.35">
      <c r="A189" s="51"/>
      <c r="B189" s="51"/>
      <c r="C189" s="46"/>
      <c r="D189" s="55"/>
      <c r="E189" s="91" t="s">
        <v>260</v>
      </c>
      <c r="F189" s="44" t="s">
        <v>245</v>
      </c>
      <c r="G189" s="45">
        <v>90100000</v>
      </c>
      <c r="H189" s="45"/>
      <c r="I189" s="68">
        <v>90100000</v>
      </c>
      <c r="J189" s="54">
        <v>100</v>
      </c>
    </row>
    <row r="190" spans="1:11" ht="69" customHeight="1" x14ac:dyDescent="0.35">
      <c r="A190" s="32"/>
      <c r="B190" s="32"/>
      <c r="C190" s="40"/>
      <c r="D190" s="33"/>
      <c r="E190" s="71" t="s">
        <v>330</v>
      </c>
      <c r="F190" s="4" t="s">
        <v>245</v>
      </c>
      <c r="G190" s="22">
        <v>750005</v>
      </c>
      <c r="H190" s="22"/>
      <c r="I190" s="26">
        <v>750005</v>
      </c>
      <c r="J190" s="23">
        <v>100</v>
      </c>
    </row>
    <row r="191" spans="1:11" ht="41.25" customHeight="1" x14ac:dyDescent="0.35">
      <c r="A191" s="32"/>
      <c r="B191" s="32"/>
      <c r="C191" s="40"/>
      <c r="D191" s="33"/>
      <c r="E191" s="39" t="s">
        <v>366</v>
      </c>
      <c r="F191" s="4"/>
      <c r="G191" s="22"/>
      <c r="H191" s="22"/>
      <c r="I191" s="26">
        <f>I192+I193+I194</f>
        <v>15000000</v>
      </c>
      <c r="J191" s="23"/>
    </row>
    <row r="192" spans="1:11" s="64" customFormat="1" ht="69" customHeight="1" x14ac:dyDescent="0.35">
      <c r="A192" s="51"/>
      <c r="B192" s="51"/>
      <c r="C192" s="46"/>
      <c r="D192" s="52"/>
      <c r="E192" s="53" t="s">
        <v>251</v>
      </c>
      <c r="F192" s="44" t="s">
        <v>245</v>
      </c>
      <c r="G192" s="45">
        <v>120000000</v>
      </c>
      <c r="H192" s="45"/>
      <c r="I192" s="68">
        <v>1487807</v>
      </c>
      <c r="J192" s="54">
        <v>1.2398391666666666</v>
      </c>
      <c r="K192" s="69"/>
    </row>
    <row r="193" spans="1:11" s="64" customFormat="1" ht="69" customHeight="1" x14ac:dyDescent="0.35">
      <c r="A193" s="51"/>
      <c r="B193" s="51"/>
      <c r="C193" s="46"/>
      <c r="D193" s="52"/>
      <c r="E193" s="53" t="s">
        <v>367</v>
      </c>
      <c r="F193" s="44" t="s">
        <v>245</v>
      </c>
      <c r="G193" s="45">
        <v>178372121</v>
      </c>
      <c r="H193" s="45"/>
      <c r="I193" s="68">
        <f>110000000-60000000-45000000</f>
        <v>5000000</v>
      </c>
      <c r="J193" s="54">
        <v>2.8031286346592248</v>
      </c>
      <c r="K193" s="69"/>
    </row>
    <row r="194" spans="1:11" s="64" customFormat="1" ht="69" customHeight="1" x14ac:dyDescent="0.35">
      <c r="A194" s="51"/>
      <c r="B194" s="51"/>
      <c r="C194" s="46"/>
      <c r="D194" s="52"/>
      <c r="E194" s="53" t="s">
        <v>368</v>
      </c>
      <c r="F194" s="44" t="s">
        <v>245</v>
      </c>
      <c r="G194" s="45">
        <v>8512193</v>
      </c>
      <c r="H194" s="45"/>
      <c r="I194" s="68">
        <v>8512193</v>
      </c>
      <c r="J194" s="54">
        <v>100</v>
      </c>
      <c r="K194" s="69"/>
    </row>
    <row r="195" spans="1:11" ht="59.25" customHeight="1" x14ac:dyDescent="0.35">
      <c r="A195" s="32"/>
      <c r="B195" s="32"/>
      <c r="C195" s="40"/>
      <c r="D195" s="92"/>
      <c r="E195" s="39" t="s">
        <v>369</v>
      </c>
      <c r="F195" s="4"/>
      <c r="G195" s="22"/>
      <c r="H195" s="22"/>
      <c r="I195" s="26">
        <f>I196+I197+I198</f>
        <v>30439275</v>
      </c>
      <c r="J195" s="23"/>
    </row>
    <row r="196" spans="1:11" s="64" customFormat="1" ht="80.25" customHeight="1" x14ac:dyDescent="0.35">
      <c r="A196" s="51"/>
      <c r="B196" s="51"/>
      <c r="C196" s="46"/>
      <c r="D196" s="55"/>
      <c r="E196" s="53" t="s">
        <v>370</v>
      </c>
      <c r="F196" s="44" t="s">
        <v>245</v>
      </c>
      <c r="G196" s="45">
        <v>180000000</v>
      </c>
      <c r="H196" s="45"/>
      <c r="I196" s="68">
        <f>175000000-137318725-5000000-12242000</f>
        <v>20439275</v>
      </c>
      <c r="J196" s="54">
        <v>11.355152777777777</v>
      </c>
      <c r="K196" s="69"/>
    </row>
    <row r="197" spans="1:11" s="64" customFormat="1" ht="80.25" customHeight="1" x14ac:dyDescent="0.35">
      <c r="A197" s="51"/>
      <c r="B197" s="51"/>
      <c r="C197" s="46"/>
      <c r="D197" s="55"/>
      <c r="E197" s="53" t="s">
        <v>371</v>
      </c>
      <c r="F197" s="44" t="s">
        <v>245</v>
      </c>
      <c r="G197" s="45">
        <v>5000000</v>
      </c>
      <c r="H197" s="45"/>
      <c r="I197" s="68">
        <v>5000000</v>
      </c>
      <c r="J197" s="54">
        <v>100</v>
      </c>
      <c r="K197" s="69"/>
    </row>
    <row r="198" spans="1:11" s="64" customFormat="1" ht="80.25" customHeight="1" x14ac:dyDescent="0.35">
      <c r="A198" s="51"/>
      <c r="B198" s="51"/>
      <c r="C198" s="46"/>
      <c r="D198" s="55"/>
      <c r="E198" s="53" t="s">
        <v>399</v>
      </c>
      <c r="F198" s="93" t="s">
        <v>245</v>
      </c>
      <c r="G198" s="94">
        <v>5000000</v>
      </c>
      <c r="H198" s="45"/>
      <c r="I198" s="68">
        <v>5000000</v>
      </c>
      <c r="J198" s="54">
        <v>100</v>
      </c>
      <c r="K198" s="69"/>
    </row>
    <row r="199" spans="1:11" s="64" customFormat="1" ht="49.5" customHeight="1" x14ac:dyDescent="0.35">
      <c r="A199" s="32"/>
      <c r="B199" s="32"/>
      <c r="C199" s="40"/>
      <c r="D199" s="33"/>
      <c r="E199" s="39" t="s">
        <v>400</v>
      </c>
      <c r="F199" s="86" t="s">
        <v>401</v>
      </c>
      <c r="G199" s="87">
        <v>497435328</v>
      </c>
      <c r="H199" s="22">
        <v>179010810</v>
      </c>
      <c r="I199" s="26">
        <v>4000000</v>
      </c>
      <c r="J199" s="23">
        <v>36.790875054214084</v>
      </c>
      <c r="K199" s="69"/>
    </row>
    <row r="200" spans="1:11" x14ac:dyDescent="0.35">
      <c r="A200" s="7"/>
      <c r="B200" s="2"/>
      <c r="C200" s="7"/>
      <c r="D200" s="8"/>
      <c r="E200" s="43" t="s">
        <v>63</v>
      </c>
      <c r="F200" s="4"/>
      <c r="G200" s="22"/>
      <c r="H200" s="22"/>
      <c r="I200" s="26"/>
      <c r="J200" s="23"/>
    </row>
    <row r="201" spans="1:11" ht="45" x14ac:dyDescent="0.35">
      <c r="A201" s="32"/>
      <c r="B201" s="32"/>
      <c r="C201" s="40"/>
      <c r="D201" s="33"/>
      <c r="E201" s="39" t="s">
        <v>195</v>
      </c>
      <c r="F201" s="4" t="s">
        <v>65</v>
      </c>
      <c r="G201" s="22">
        <v>366785137</v>
      </c>
      <c r="H201" s="22">
        <v>264771586</v>
      </c>
      <c r="I201" s="26">
        <v>102013550</v>
      </c>
      <c r="J201" s="23">
        <v>100</v>
      </c>
    </row>
    <row r="202" spans="1:11" ht="45" x14ac:dyDescent="0.35">
      <c r="A202" s="32"/>
      <c r="B202" s="32"/>
      <c r="C202" s="40"/>
      <c r="D202" s="33"/>
      <c r="E202" s="39" t="s">
        <v>177</v>
      </c>
      <c r="F202" s="4" t="s">
        <v>375</v>
      </c>
      <c r="G202" s="22">
        <v>36135701</v>
      </c>
      <c r="H202" s="22">
        <v>23510978</v>
      </c>
      <c r="I202" s="26">
        <v>1761128</v>
      </c>
      <c r="J202" s="23">
        <v>69.936670109153283</v>
      </c>
    </row>
    <row r="203" spans="1:11" ht="45" x14ac:dyDescent="0.35">
      <c r="A203" s="32"/>
      <c r="B203" s="32"/>
      <c r="C203" s="40"/>
      <c r="D203" s="33"/>
      <c r="E203" s="39" t="s">
        <v>173</v>
      </c>
      <c r="F203" s="4" t="s">
        <v>83</v>
      </c>
      <c r="G203" s="22">
        <v>34457340</v>
      </c>
      <c r="H203" s="22">
        <v>11087746</v>
      </c>
      <c r="I203" s="26">
        <f>5074281+5000000</f>
        <v>10074281</v>
      </c>
      <c r="J203" s="23">
        <v>61.415149863570427</v>
      </c>
    </row>
    <row r="204" spans="1:11" ht="45" x14ac:dyDescent="0.35">
      <c r="A204" s="32"/>
      <c r="B204" s="32"/>
      <c r="C204" s="40"/>
      <c r="D204" s="33"/>
      <c r="E204" s="39" t="s">
        <v>178</v>
      </c>
      <c r="F204" s="4" t="s">
        <v>97</v>
      </c>
      <c r="G204" s="22">
        <v>119654837</v>
      </c>
      <c r="H204" s="22">
        <v>107700119</v>
      </c>
      <c r="I204" s="26">
        <v>17550</v>
      </c>
      <c r="J204" s="23">
        <v>100</v>
      </c>
    </row>
    <row r="205" spans="1:11" ht="61.5" customHeight="1" x14ac:dyDescent="0.35">
      <c r="A205" s="32"/>
      <c r="B205" s="32"/>
      <c r="C205" s="40"/>
      <c r="D205" s="33"/>
      <c r="E205" s="39" t="s">
        <v>372</v>
      </c>
      <c r="F205" s="4" t="s">
        <v>83</v>
      </c>
      <c r="G205" s="22">
        <v>63040597</v>
      </c>
      <c r="H205" s="22">
        <v>2177994</v>
      </c>
      <c r="I205" s="26">
        <f>500000+1000000</f>
        <v>1500000</v>
      </c>
      <c r="J205" s="23">
        <v>5.8343260930730088</v>
      </c>
    </row>
    <row r="206" spans="1:11" ht="61.5" customHeight="1" x14ac:dyDescent="0.35">
      <c r="A206" s="32"/>
      <c r="B206" s="32"/>
      <c r="C206" s="40"/>
      <c r="D206" s="33"/>
      <c r="E206" s="39" t="s">
        <v>373</v>
      </c>
      <c r="F206" s="4" t="s">
        <v>56</v>
      </c>
      <c r="G206" s="22">
        <v>330736541</v>
      </c>
      <c r="H206" s="22"/>
      <c r="I206" s="26">
        <f>9130437-936910</f>
        <v>8193527</v>
      </c>
      <c r="J206" s="23">
        <v>2.4773576500577841</v>
      </c>
    </row>
    <row r="207" spans="1:11" x14ac:dyDescent="0.35">
      <c r="A207" s="7"/>
      <c r="B207" s="2"/>
      <c r="C207" s="7"/>
      <c r="D207" s="8"/>
      <c r="E207" s="43" t="s">
        <v>81</v>
      </c>
      <c r="F207" s="4"/>
      <c r="G207" s="22"/>
      <c r="H207" s="22"/>
      <c r="I207" s="26"/>
      <c r="J207" s="23"/>
    </row>
    <row r="208" spans="1:11" ht="54.75" customHeight="1" x14ac:dyDescent="0.35">
      <c r="A208" s="7"/>
      <c r="B208" s="2"/>
      <c r="C208" s="7"/>
      <c r="D208" s="8"/>
      <c r="E208" s="39" t="s">
        <v>104</v>
      </c>
      <c r="F208" s="4" t="s">
        <v>83</v>
      </c>
      <c r="G208" s="22">
        <v>12864382</v>
      </c>
      <c r="H208" s="22">
        <v>6800000</v>
      </c>
      <c r="I208" s="26">
        <v>6064382</v>
      </c>
      <c r="J208" s="23">
        <v>100</v>
      </c>
    </row>
    <row r="209" spans="1:11" ht="106.5" customHeight="1" x14ac:dyDescent="0.35">
      <c r="A209" s="7"/>
      <c r="B209" s="2"/>
      <c r="C209" s="7"/>
      <c r="D209" s="8"/>
      <c r="E209" s="39" t="s">
        <v>263</v>
      </c>
      <c r="F209" s="4" t="s">
        <v>245</v>
      </c>
      <c r="G209" s="22">
        <v>128056178</v>
      </c>
      <c r="H209" s="22"/>
      <c r="I209" s="26">
        <f>82200000-11705337</f>
        <v>70494663</v>
      </c>
      <c r="J209" s="23">
        <v>55.049794629978734</v>
      </c>
    </row>
    <row r="210" spans="1:11" ht="64.5" customHeight="1" x14ac:dyDescent="0.35">
      <c r="A210" s="7"/>
      <c r="B210" s="2"/>
      <c r="C210" s="7"/>
      <c r="D210" s="8"/>
      <c r="E210" s="39" t="s">
        <v>310</v>
      </c>
      <c r="F210" s="4" t="s">
        <v>112</v>
      </c>
      <c r="G210" s="22">
        <v>118670973</v>
      </c>
      <c r="H210" s="22">
        <v>364078.63</v>
      </c>
      <c r="I210" s="26">
        <v>122187</v>
      </c>
      <c r="J210" s="23">
        <v>0.40975953740600068</v>
      </c>
    </row>
    <row r="211" spans="1:11" x14ac:dyDescent="0.35">
      <c r="A211" s="7"/>
      <c r="B211" s="2"/>
      <c r="C211" s="7"/>
      <c r="D211" s="8"/>
      <c r="E211" s="43" t="s">
        <v>105</v>
      </c>
      <c r="F211" s="4"/>
      <c r="G211" s="22"/>
      <c r="H211" s="22"/>
      <c r="I211" s="26"/>
      <c r="J211" s="23"/>
    </row>
    <row r="212" spans="1:11" ht="30" x14ac:dyDescent="0.35">
      <c r="A212" s="7"/>
      <c r="B212" s="2"/>
      <c r="C212" s="7"/>
      <c r="D212" s="8"/>
      <c r="E212" s="39" t="s">
        <v>252</v>
      </c>
      <c r="F212" s="4"/>
      <c r="G212" s="22"/>
      <c r="H212" s="22"/>
      <c r="I212" s="26">
        <f>I213+I214</f>
        <v>56592876</v>
      </c>
      <c r="J212" s="56"/>
    </row>
    <row r="213" spans="1:11" s="64" customFormat="1" ht="75" x14ac:dyDescent="0.35">
      <c r="A213" s="57"/>
      <c r="B213" s="58"/>
      <c r="C213" s="57"/>
      <c r="D213" s="59"/>
      <c r="E213" s="53" t="s">
        <v>344</v>
      </c>
      <c r="F213" s="44" t="s">
        <v>97</v>
      </c>
      <c r="G213" s="45">
        <v>128545014</v>
      </c>
      <c r="H213" s="45">
        <v>97376508</v>
      </c>
      <c r="I213" s="68">
        <v>26892876</v>
      </c>
      <c r="J213" s="47">
        <v>100</v>
      </c>
      <c r="K213" s="69"/>
    </row>
    <row r="214" spans="1:11" s="64" customFormat="1" ht="57.75" customHeight="1" x14ac:dyDescent="0.35">
      <c r="A214" s="57"/>
      <c r="B214" s="58"/>
      <c r="C214" s="57"/>
      <c r="D214" s="59"/>
      <c r="E214" s="53" t="s">
        <v>259</v>
      </c>
      <c r="F214" s="44">
        <v>2023</v>
      </c>
      <c r="G214" s="45">
        <v>60000000</v>
      </c>
      <c r="H214" s="45"/>
      <c r="I214" s="68">
        <f>24700000+5000000</f>
        <v>29700000</v>
      </c>
      <c r="J214" s="47">
        <v>91.166666666666657</v>
      </c>
      <c r="K214" s="69"/>
    </row>
    <row r="215" spans="1:11" s="64" customFormat="1" x14ac:dyDescent="0.35">
      <c r="A215" s="7"/>
      <c r="B215" s="2"/>
      <c r="C215" s="7"/>
      <c r="D215" s="8"/>
      <c r="E215" s="43" t="s">
        <v>197</v>
      </c>
      <c r="F215" s="4"/>
      <c r="G215" s="22"/>
      <c r="H215" s="22"/>
      <c r="I215" s="26"/>
      <c r="J215" s="23"/>
      <c r="K215" s="69"/>
    </row>
    <row r="216" spans="1:11" s="64" customFormat="1" ht="53.25" customHeight="1" x14ac:dyDescent="0.35">
      <c r="A216" s="7"/>
      <c r="B216" s="2"/>
      <c r="C216" s="7"/>
      <c r="D216" s="8"/>
      <c r="E216" s="39" t="s">
        <v>374</v>
      </c>
      <c r="F216" s="4" t="s">
        <v>103</v>
      </c>
      <c r="G216" s="22">
        <v>34246935</v>
      </c>
      <c r="H216" s="22">
        <v>24246935</v>
      </c>
      <c r="I216" s="26">
        <v>10000000</v>
      </c>
      <c r="J216" s="23">
        <v>100</v>
      </c>
      <c r="K216" s="69"/>
    </row>
    <row r="217" spans="1:11" s="64" customFormat="1" x14ac:dyDescent="0.35">
      <c r="A217" s="7"/>
      <c r="B217" s="2"/>
      <c r="C217" s="7"/>
      <c r="D217" s="8"/>
      <c r="E217" s="43" t="s">
        <v>253</v>
      </c>
      <c r="F217" s="4"/>
      <c r="G217" s="22"/>
      <c r="H217" s="22"/>
      <c r="I217" s="26"/>
      <c r="J217" s="23"/>
      <c r="K217" s="69"/>
    </row>
    <row r="218" spans="1:11" s="64" customFormat="1" ht="45.75" customHeight="1" x14ac:dyDescent="0.35">
      <c r="A218" s="7"/>
      <c r="B218" s="2"/>
      <c r="C218" s="7"/>
      <c r="D218" s="8"/>
      <c r="E218" s="39" t="s">
        <v>254</v>
      </c>
      <c r="F218" s="4" t="s">
        <v>97</v>
      </c>
      <c r="G218" s="22">
        <v>16345085</v>
      </c>
      <c r="H218" s="22">
        <v>15088713</v>
      </c>
      <c r="I218" s="26">
        <f>1256372-460084</f>
        <v>796288</v>
      </c>
      <c r="J218" s="23">
        <v>100</v>
      </c>
      <c r="K218" s="69"/>
    </row>
    <row r="219" spans="1:11" x14ac:dyDescent="0.35">
      <c r="A219" s="32" t="s">
        <v>106</v>
      </c>
      <c r="B219" s="32" t="s">
        <v>52</v>
      </c>
      <c r="C219" s="40" t="s">
        <v>53</v>
      </c>
      <c r="D219" s="33" t="s">
        <v>54</v>
      </c>
      <c r="E219" s="4"/>
      <c r="F219" s="4"/>
      <c r="G219" s="22"/>
      <c r="H219" s="22"/>
      <c r="I219" s="26">
        <f t="shared" ref="I219" si="3">I220</f>
        <v>34134</v>
      </c>
      <c r="J219" s="23"/>
    </row>
    <row r="220" spans="1:11" ht="38.1" customHeight="1" x14ac:dyDescent="0.35">
      <c r="A220" s="7"/>
      <c r="B220" s="2"/>
      <c r="C220" s="7"/>
      <c r="D220" s="70"/>
      <c r="E220" s="72" t="s">
        <v>161</v>
      </c>
      <c r="F220" s="4" t="s">
        <v>107</v>
      </c>
      <c r="G220" s="22">
        <v>11253441</v>
      </c>
      <c r="H220" s="22">
        <v>11012561</v>
      </c>
      <c r="I220" s="26">
        <v>34134</v>
      </c>
      <c r="J220" s="56">
        <v>100</v>
      </c>
    </row>
    <row r="221" spans="1:11" x14ac:dyDescent="0.35">
      <c r="A221" s="32" t="s">
        <v>108</v>
      </c>
      <c r="B221" s="32" t="s">
        <v>109</v>
      </c>
      <c r="C221" s="40" t="s">
        <v>53</v>
      </c>
      <c r="D221" s="33" t="s">
        <v>110</v>
      </c>
      <c r="E221" s="4"/>
      <c r="F221" s="4"/>
      <c r="G221" s="22"/>
      <c r="H221" s="22"/>
      <c r="I221" s="40">
        <f>I223+I225+I226</f>
        <v>10770482</v>
      </c>
      <c r="J221" s="23"/>
    </row>
    <row r="222" spans="1:11" x14ac:dyDescent="0.35">
      <c r="A222" s="29"/>
      <c r="B222" s="27"/>
      <c r="C222" s="29"/>
      <c r="D222" s="30"/>
      <c r="E222" s="73" t="s">
        <v>111</v>
      </c>
      <c r="F222" s="4"/>
      <c r="G222" s="22"/>
      <c r="H222" s="22"/>
      <c r="I222" s="26"/>
      <c r="J222" s="23"/>
    </row>
    <row r="223" spans="1:11" ht="40.5" customHeight="1" x14ac:dyDescent="0.35">
      <c r="A223" s="29"/>
      <c r="B223" s="27"/>
      <c r="C223" s="29"/>
      <c r="D223" s="30"/>
      <c r="E223" s="72" t="s">
        <v>162</v>
      </c>
      <c r="F223" s="74" t="s">
        <v>112</v>
      </c>
      <c r="G223" s="75">
        <v>104345031</v>
      </c>
      <c r="H223" s="22">
        <v>36895916</v>
      </c>
      <c r="I223" s="26">
        <v>6045900</v>
      </c>
      <c r="J223" s="23">
        <v>41.665281588732292</v>
      </c>
    </row>
    <row r="224" spans="1:11" x14ac:dyDescent="0.35">
      <c r="A224" s="7"/>
      <c r="B224" s="2"/>
      <c r="C224" s="7"/>
      <c r="D224" s="8"/>
      <c r="E224" s="73" t="s">
        <v>113</v>
      </c>
      <c r="F224" s="4"/>
      <c r="G224" s="22"/>
      <c r="H224" s="22"/>
      <c r="I224" s="26"/>
      <c r="J224" s="76"/>
    </row>
    <row r="225" spans="1:11" ht="45" x14ac:dyDescent="0.35">
      <c r="A225" s="7"/>
      <c r="B225" s="2"/>
      <c r="C225" s="7"/>
      <c r="D225" s="8"/>
      <c r="E225" s="39" t="s">
        <v>179</v>
      </c>
      <c r="F225" s="4" t="s">
        <v>83</v>
      </c>
      <c r="G225" s="22">
        <v>92143774</v>
      </c>
      <c r="H225" s="22">
        <v>11366083</v>
      </c>
      <c r="I225" s="26">
        <f>5151532-600000-2168950+242000</f>
        <v>2624582</v>
      </c>
      <c r="J225" s="76">
        <v>15.1835163599876</v>
      </c>
    </row>
    <row r="226" spans="1:11" ht="56.25" customHeight="1" x14ac:dyDescent="0.35">
      <c r="A226" s="7"/>
      <c r="B226" s="2"/>
      <c r="C226" s="7"/>
      <c r="D226" s="8"/>
      <c r="E226" s="39" t="s">
        <v>334</v>
      </c>
      <c r="F226" s="4" t="s">
        <v>245</v>
      </c>
      <c r="G226" s="22">
        <v>1500000</v>
      </c>
      <c r="H226" s="22"/>
      <c r="I226" s="26">
        <f>1500000+600000</f>
        <v>2100000</v>
      </c>
      <c r="J226" s="76">
        <v>100</v>
      </c>
    </row>
    <row r="227" spans="1:11" ht="34.5" customHeight="1" x14ac:dyDescent="0.35">
      <c r="A227" s="32" t="s">
        <v>114</v>
      </c>
      <c r="B227" s="32" t="s">
        <v>115</v>
      </c>
      <c r="C227" s="40" t="s">
        <v>53</v>
      </c>
      <c r="D227" s="33" t="s">
        <v>116</v>
      </c>
      <c r="E227" s="1"/>
      <c r="F227" s="95"/>
      <c r="G227" s="95"/>
      <c r="H227" s="22"/>
      <c r="I227" s="26">
        <f>I229+I231+I233+I234+I235+I236+I238+I239+I242+I244+I245+I251+I247+I249+I240</f>
        <v>101699806</v>
      </c>
      <c r="J227" s="23"/>
    </row>
    <row r="228" spans="1:11" x14ac:dyDescent="0.35">
      <c r="A228" s="32"/>
      <c r="B228" s="32"/>
      <c r="C228" s="40"/>
      <c r="D228" s="33"/>
      <c r="E228" s="43" t="s">
        <v>63</v>
      </c>
      <c r="F228" s="95"/>
      <c r="G228" s="95"/>
      <c r="H228" s="22"/>
      <c r="I228" s="26"/>
      <c r="J228" s="23"/>
    </row>
    <row r="229" spans="1:11" ht="44.25" customHeight="1" x14ac:dyDescent="0.35">
      <c r="A229" s="77"/>
      <c r="B229" s="78"/>
      <c r="C229" s="77"/>
      <c r="D229" s="79"/>
      <c r="E229" s="39" t="s">
        <v>163</v>
      </c>
      <c r="F229" s="28" t="s">
        <v>83</v>
      </c>
      <c r="G229" s="22">
        <v>1459982582</v>
      </c>
      <c r="H229" s="22">
        <v>13862171</v>
      </c>
      <c r="I229" s="26">
        <v>38124461</v>
      </c>
      <c r="J229" s="23">
        <v>3.5607706996603059</v>
      </c>
    </row>
    <row r="230" spans="1:11" x14ac:dyDescent="0.35">
      <c r="A230" s="32"/>
      <c r="B230" s="32"/>
      <c r="C230" s="39"/>
      <c r="D230" s="33"/>
      <c r="E230" s="43" t="s">
        <v>66</v>
      </c>
      <c r="F230" s="95"/>
      <c r="G230" s="95"/>
      <c r="H230" s="22"/>
      <c r="I230" s="26"/>
      <c r="J230" s="23"/>
    </row>
    <row r="231" spans="1:11" ht="45" x14ac:dyDescent="0.35">
      <c r="A231" s="7"/>
      <c r="B231" s="2"/>
      <c r="C231" s="7"/>
      <c r="D231" s="8"/>
      <c r="E231" s="39" t="s">
        <v>164</v>
      </c>
      <c r="F231" s="28" t="s">
        <v>97</v>
      </c>
      <c r="G231" s="22">
        <v>277983584</v>
      </c>
      <c r="H231" s="22">
        <v>258512877</v>
      </c>
      <c r="I231" s="26">
        <v>12523401</v>
      </c>
      <c r="J231" s="60">
        <v>97.604262771862111</v>
      </c>
    </row>
    <row r="232" spans="1:11" ht="45" x14ac:dyDescent="0.35">
      <c r="A232" s="7"/>
      <c r="B232" s="2"/>
      <c r="C232" s="7"/>
      <c r="D232" s="8"/>
      <c r="E232" s="39" t="s">
        <v>196</v>
      </c>
      <c r="F232" s="28"/>
      <c r="G232" s="22"/>
      <c r="H232" s="22"/>
      <c r="I232" s="26">
        <f>I233+I234+I235</f>
        <v>1282668</v>
      </c>
      <c r="J232" s="96"/>
    </row>
    <row r="233" spans="1:11" ht="60" x14ac:dyDescent="0.35">
      <c r="A233" s="57"/>
      <c r="B233" s="58"/>
      <c r="C233" s="57"/>
      <c r="D233" s="67"/>
      <c r="E233" s="53" t="s">
        <v>180</v>
      </c>
      <c r="F233" s="97" t="s">
        <v>375</v>
      </c>
      <c r="G233" s="98">
        <v>865244591</v>
      </c>
      <c r="H233" s="45">
        <v>763177252</v>
      </c>
      <c r="I233" s="68">
        <f>700000-100000</f>
        <v>600000</v>
      </c>
      <c r="J233" s="96">
        <v>88.284545196307391</v>
      </c>
    </row>
    <row r="234" spans="1:11" ht="75" x14ac:dyDescent="0.35">
      <c r="A234" s="57"/>
      <c r="B234" s="58"/>
      <c r="C234" s="57"/>
      <c r="D234" s="67"/>
      <c r="E234" s="53" t="s">
        <v>181</v>
      </c>
      <c r="F234" s="44" t="s">
        <v>83</v>
      </c>
      <c r="G234" s="45">
        <v>29770181</v>
      </c>
      <c r="H234" s="45">
        <v>881142</v>
      </c>
      <c r="I234" s="68">
        <v>47068</v>
      </c>
      <c r="J234" s="96">
        <v>3.1179185642169931</v>
      </c>
    </row>
    <row r="235" spans="1:11" ht="60" x14ac:dyDescent="0.35">
      <c r="A235" s="99"/>
      <c r="B235" s="100"/>
      <c r="C235" s="99"/>
      <c r="D235" s="101"/>
      <c r="E235" s="53" t="s">
        <v>117</v>
      </c>
      <c r="F235" s="44" t="s">
        <v>83</v>
      </c>
      <c r="G235" s="45">
        <v>45949853</v>
      </c>
      <c r="H235" s="45">
        <v>10000</v>
      </c>
      <c r="I235" s="68">
        <v>635600</v>
      </c>
      <c r="J235" s="96">
        <v>1.4050099355051255</v>
      </c>
    </row>
    <row r="236" spans="1:11" ht="60" x14ac:dyDescent="0.35">
      <c r="A236" s="7"/>
      <c r="B236" s="2"/>
      <c r="C236" s="7"/>
      <c r="D236" s="8"/>
      <c r="E236" s="39" t="s">
        <v>118</v>
      </c>
      <c r="F236" s="4" t="s">
        <v>83</v>
      </c>
      <c r="G236" s="22">
        <v>303993720</v>
      </c>
      <c r="H236" s="22"/>
      <c r="I236" s="68">
        <v>902550</v>
      </c>
      <c r="J236" s="60">
        <v>0.29689758064738969</v>
      </c>
    </row>
    <row r="237" spans="1:11" ht="30" x14ac:dyDescent="0.35">
      <c r="A237" s="7"/>
      <c r="B237" s="2"/>
      <c r="C237" s="7"/>
      <c r="D237" s="8"/>
      <c r="E237" s="39" t="s">
        <v>119</v>
      </c>
      <c r="F237" s="4"/>
      <c r="G237" s="22"/>
      <c r="H237" s="22"/>
      <c r="I237" s="26">
        <f>I238+I239</f>
        <v>2578320</v>
      </c>
      <c r="J237" s="60"/>
    </row>
    <row r="238" spans="1:11" ht="61.5" customHeight="1" x14ac:dyDescent="0.35">
      <c r="A238" s="57"/>
      <c r="B238" s="58"/>
      <c r="C238" s="57"/>
      <c r="D238" s="67"/>
      <c r="E238" s="53" t="s">
        <v>165</v>
      </c>
      <c r="F238" s="44" t="s">
        <v>83</v>
      </c>
      <c r="G238" s="45">
        <v>408831000</v>
      </c>
      <c r="H238" s="45">
        <v>10000</v>
      </c>
      <c r="I238" s="68">
        <v>775494</v>
      </c>
      <c r="J238" s="60">
        <v>0.19213171212554822</v>
      </c>
    </row>
    <row r="239" spans="1:11" ht="57.75" customHeight="1" x14ac:dyDescent="0.2">
      <c r="A239" s="57"/>
      <c r="B239" s="58"/>
      <c r="C239" s="57"/>
      <c r="D239" s="67"/>
      <c r="E239" s="53" t="s">
        <v>241</v>
      </c>
      <c r="F239" s="87" t="s">
        <v>83</v>
      </c>
      <c r="G239" s="45">
        <v>220600000</v>
      </c>
      <c r="H239" s="45">
        <v>10000</v>
      </c>
      <c r="I239" s="68">
        <v>1802826</v>
      </c>
      <c r="J239" s="60">
        <v>0.82177062556663649</v>
      </c>
      <c r="K239" s="6"/>
    </row>
    <row r="240" spans="1:11" ht="43.5" customHeight="1" x14ac:dyDescent="0.35">
      <c r="A240" s="7"/>
      <c r="B240" s="2"/>
      <c r="C240" s="7"/>
      <c r="D240" s="8"/>
      <c r="E240" s="39" t="s">
        <v>376</v>
      </c>
      <c r="F240" s="4" t="s">
        <v>83</v>
      </c>
      <c r="G240" s="22">
        <v>147700834</v>
      </c>
      <c r="H240" s="22">
        <v>59498468</v>
      </c>
      <c r="I240" s="26">
        <v>500000</v>
      </c>
      <c r="J240" s="60">
        <v>40.621617613885647</v>
      </c>
    </row>
    <row r="241" spans="1:11" ht="15" x14ac:dyDescent="0.2">
      <c r="A241" s="7"/>
      <c r="B241" s="2"/>
      <c r="C241" s="7"/>
      <c r="D241" s="8"/>
      <c r="E241" s="43" t="s">
        <v>120</v>
      </c>
      <c r="F241" s="4"/>
      <c r="G241" s="22"/>
      <c r="H241" s="22"/>
      <c r="I241" s="26"/>
      <c r="J241" s="60"/>
      <c r="K241" s="6"/>
    </row>
    <row r="242" spans="1:11" ht="36" customHeight="1" x14ac:dyDescent="0.2">
      <c r="A242" s="7"/>
      <c r="B242" s="2"/>
      <c r="C242" s="7"/>
      <c r="D242" s="8"/>
      <c r="E242" s="39" t="s">
        <v>121</v>
      </c>
      <c r="F242" s="28" t="s">
        <v>67</v>
      </c>
      <c r="G242" s="22">
        <v>203721152</v>
      </c>
      <c r="H242" s="22">
        <v>184710830</v>
      </c>
      <c r="I242" s="26">
        <v>14076081</v>
      </c>
      <c r="J242" s="60">
        <v>100</v>
      </c>
      <c r="K242" s="6"/>
    </row>
    <row r="243" spans="1:11" ht="15" x14ac:dyDescent="0.2">
      <c r="A243" s="7"/>
      <c r="B243" s="2"/>
      <c r="C243" s="7"/>
      <c r="D243" s="8"/>
      <c r="E243" s="43" t="s">
        <v>122</v>
      </c>
      <c r="F243" s="4"/>
      <c r="G243" s="22"/>
      <c r="H243" s="22"/>
      <c r="I243" s="26"/>
      <c r="J243" s="60"/>
      <c r="K243" s="6"/>
    </row>
    <row r="244" spans="1:11" ht="47.25" customHeight="1" x14ac:dyDescent="0.2">
      <c r="A244" s="7"/>
      <c r="B244" s="2"/>
      <c r="C244" s="7"/>
      <c r="D244" s="8"/>
      <c r="E244" s="39" t="s">
        <v>182</v>
      </c>
      <c r="F244" s="80" t="s">
        <v>123</v>
      </c>
      <c r="G244" s="62">
        <v>219954849</v>
      </c>
      <c r="H244" s="22">
        <v>172755049</v>
      </c>
      <c r="I244" s="26">
        <v>17105458</v>
      </c>
      <c r="J244" s="60">
        <v>86.317945643471589</v>
      </c>
      <c r="K244" s="6"/>
    </row>
    <row r="245" spans="1:11" ht="45.75" customHeight="1" x14ac:dyDescent="0.2">
      <c r="A245" s="7"/>
      <c r="B245" s="2"/>
      <c r="C245" s="7"/>
      <c r="D245" s="8"/>
      <c r="E245" s="39" t="s">
        <v>166</v>
      </c>
      <c r="F245" s="80" t="s">
        <v>83</v>
      </c>
      <c r="G245" s="22">
        <v>367629490</v>
      </c>
      <c r="H245" s="75">
        <v>10000</v>
      </c>
      <c r="I245" s="26">
        <v>2335519</v>
      </c>
      <c r="J245" s="60">
        <v>0.63801165679064531</v>
      </c>
      <c r="K245" s="6"/>
    </row>
    <row r="246" spans="1:11" ht="15" x14ac:dyDescent="0.2">
      <c r="A246" s="7"/>
      <c r="B246" s="2"/>
      <c r="C246" s="7"/>
      <c r="D246" s="8"/>
      <c r="E246" s="43" t="s">
        <v>197</v>
      </c>
      <c r="F246" s="4"/>
      <c r="G246" s="22"/>
      <c r="H246" s="22"/>
      <c r="I246" s="68"/>
      <c r="J246" s="60"/>
      <c r="K246" s="6"/>
    </row>
    <row r="247" spans="1:11" ht="60" x14ac:dyDescent="0.2">
      <c r="A247" s="7"/>
      <c r="B247" s="2"/>
      <c r="C247" s="7"/>
      <c r="D247" s="8"/>
      <c r="E247" s="39" t="s">
        <v>242</v>
      </c>
      <c r="F247" s="80" t="s">
        <v>83</v>
      </c>
      <c r="G247" s="62">
        <v>314792252</v>
      </c>
      <c r="H247" s="75">
        <v>9472835</v>
      </c>
      <c r="I247" s="26">
        <v>2070000</v>
      </c>
      <c r="J247" s="60">
        <v>3.6668103889672605</v>
      </c>
      <c r="K247" s="6"/>
    </row>
    <row r="248" spans="1:11" ht="15" x14ac:dyDescent="0.2">
      <c r="A248" s="7"/>
      <c r="B248" s="2"/>
      <c r="C248" s="7"/>
      <c r="D248" s="8"/>
      <c r="E248" s="43" t="s">
        <v>198</v>
      </c>
      <c r="F248" s="4"/>
      <c r="G248" s="22"/>
      <c r="H248" s="22"/>
      <c r="I248" s="68"/>
      <c r="J248" s="60"/>
      <c r="K248" s="6"/>
    </row>
    <row r="249" spans="1:11" ht="51" customHeight="1" x14ac:dyDescent="0.2">
      <c r="A249" s="7"/>
      <c r="B249" s="2"/>
      <c r="C249" s="7"/>
      <c r="D249" s="8"/>
      <c r="E249" s="39" t="s">
        <v>199</v>
      </c>
      <c r="F249" s="80" t="s">
        <v>112</v>
      </c>
      <c r="G249" s="62">
        <v>89766187</v>
      </c>
      <c r="H249" s="75">
        <v>50707941</v>
      </c>
      <c r="I249" s="26">
        <v>5100000</v>
      </c>
      <c r="J249" s="60">
        <v>62.17033703347564</v>
      </c>
      <c r="K249" s="6"/>
    </row>
    <row r="250" spans="1:11" ht="15" x14ac:dyDescent="0.2">
      <c r="A250" s="7"/>
      <c r="B250" s="2"/>
      <c r="C250" s="7"/>
      <c r="D250" s="8"/>
      <c r="E250" s="43" t="s">
        <v>124</v>
      </c>
      <c r="F250" s="4"/>
      <c r="G250" s="22"/>
      <c r="H250" s="22"/>
      <c r="I250" s="68"/>
      <c r="J250" s="60"/>
      <c r="K250" s="6"/>
    </row>
    <row r="251" spans="1:11" ht="30" x14ac:dyDescent="0.2">
      <c r="A251" s="7"/>
      <c r="B251" s="2"/>
      <c r="C251" s="7"/>
      <c r="D251" s="8"/>
      <c r="E251" s="39" t="s">
        <v>167</v>
      </c>
      <c r="F251" s="61" t="s">
        <v>112</v>
      </c>
      <c r="G251" s="62">
        <v>30767366</v>
      </c>
      <c r="H251" s="22">
        <v>16752078</v>
      </c>
      <c r="I251" s="26">
        <f>5000000+101348</f>
        <v>5101348</v>
      </c>
      <c r="J251" s="60">
        <v>71.027939148252088</v>
      </c>
      <c r="K251" s="6"/>
    </row>
    <row r="252" spans="1:11" ht="15" x14ac:dyDescent="0.2">
      <c r="A252" s="32" t="s">
        <v>200</v>
      </c>
      <c r="B252" s="32" t="s">
        <v>201</v>
      </c>
      <c r="C252" s="40" t="s">
        <v>53</v>
      </c>
      <c r="D252" s="33" t="s">
        <v>202</v>
      </c>
      <c r="E252" s="1"/>
      <c r="F252" s="95"/>
      <c r="G252" s="95"/>
      <c r="H252" s="22"/>
      <c r="I252" s="26">
        <f>I256+I254</f>
        <v>73581018</v>
      </c>
      <c r="J252" s="23"/>
      <c r="K252" s="6"/>
    </row>
    <row r="253" spans="1:11" ht="15" x14ac:dyDescent="0.2">
      <c r="A253" s="32"/>
      <c r="B253" s="32"/>
      <c r="C253" s="40"/>
      <c r="D253" s="33"/>
      <c r="E253" s="14" t="s">
        <v>63</v>
      </c>
      <c r="F253" s="95"/>
      <c r="G253" s="95"/>
      <c r="H253" s="22"/>
      <c r="I253" s="26"/>
      <c r="J253" s="23"/>
      <c r="K253" s="6"/>
    </row>
    <row r="254" spans="1:11" ht="45" x14ac:dyDescent="0.2">
      <c r="A254" s="32"/>
      <c r="B254" s="32"/>
      <c r="C254" s="40"/>
      <c r="D254" s="33"/>
      <c r="E254" s="1" t="s">
        <v>264</v>
      </c>
      <c r="F254" s="95" t="s">
        <v>55</v>
      </c>
      <c r="G254" s="22">
        <v>193254449</v>
      </c>
      <c r="H254" s="22">
        <v>58415478</v>
      </c>
      <c r="I254" s="26">
        <f>84130991-20549973</f>
        <v>63581018</v>
      </c>
      <c r="J254" s="23">
        <v>100</v>
      </c>
      <c r="K254" s="6"/>
    </row>
    <row r="255" spans="1:11" ht="15" x14ac:dyDescent="0.2">
      <c r="A255" s="77"/>
      <c r="B255" s="78"/>
      <c r="C255" s="77"/>
      <c r="D255" s="79"/>
      <c r="E255" s="43" t="s">
        <v>136</v>
      </c>
      <c r="F255" s="4"/>
      <c r="G255" s="22"/>
      <c r="H255" s="22"/>
      <c r="I255" s="68"/>
      <c r="J255" s="60"/>
      <c r="K255" s="6"/>
    </row>
    <row r="256" spans="1:11" ht="60" x14ac:dyDescent="0.35">
      <c r="A256" s="7"/>
      <c r="B256" s="2"/>
      <c r="C256" s="7"/>
      <c r="D256" s="8"/>
      <c r="E256" s="39" t="s">
        <v>298</v>
      </c>
      <c r="F256" s="80" t="s">
        <v>245</v>
      </c>
      <c r="G256" s="62">
        <v>10000000</v>
      </c>
      <c r="H256" s="75"/>
      <c r="I256" s="26">
        <v>10000000</v>
      </c>
      <c r="J256" s="60">
        <v>100</v>
      </c>
    </row>
    <row r="257" spans="1:13" ht="30" x14ac:dyDescent="0.35">
      <c r="A257" s="32" t="s">
        <v>125</v>
      </c>
      <c r="B257" s="32" t="s">
        <v>126</v>
      </c>
      <c r="C257" s="40" t="s">
        <v>53</v>
      </c>
      <c r="D257" s="33" t="s">
        <v>127</v>
      </c>
      <c r="E257" s="1"/>
      <c r="F257" s="95"/>
      <c r="G257" s="95"/>
      <c r="H257" s="22"/>
      <c r="I257" s="26">
        <f>I258+I260+I261</f>
        <v>8244529</v>
      </c>
      <c r="J257" s="23"/>
    </row>
    <row r="258" spans="1:13" ht="60.75" customHeight="1" x14ac:dyDescent="0.35">
      <c r="A258" s="77"/>
      <c r="B258" s="78"/>
      <c r="C258" s="77"/>
      <c r="D258" s="79"/>
      <c r="E258" s="39" t="s">
        <v>168</v>
      </c>
      <c r="F258" s="28" t="s">
        <v>83</v>
      </c>
      <c r="G258" s="22">
        <v>2677742</v>
      </c>
      <c r="H258" s="22">
        <v>2148727.98</v>
      </c>
      <c r="I258" s="26">
        <v>479014</v>
      </c>
      <c r="J258" s="23">
        <v>98.132754387838702</v>
      </c>
    </row>
    <row r="259" spans="1:13" x14ac:dyDescent="0.35">
      <c r="A259" s="77"/>
      <c r="B259" s="78"/>
      <c r="C259" s="77"/>
      <c r="D259" s="79"/>
      <c r="E259" s="43" t="s">
        <v>66</v>
      </c>
      <c r="F259" s="28"/>
      <c r="G259" s="22"/>
      <c r="H259" s="22"/>
      <c r="I259" s="26"/>
      <c r="J259" s="23"/>
    </row>
    <row r="260" spans="1:13" ht="47.25" customHeight="1" x14ac:dyDescent="0.35">
      <c r="A260" s="77"/>
      <c r="B260" s="78"/>
      <c r="C260" s="77"/>
      <c r="D260" s="79"/>
      <c r="E260" s="105" t="s">
        <v>169</v>
      </c>
      <c r="F260" s="28" t="s">
        <v>56</v>
      </c>
      <c r="G260" s="22">
        <v>6290388</v>
      </c>
      <c r="H260" s="22"/>
      <c r="I260" s="26">
        <v>6290388</v>
      </c>
      <c r="J260" s="23">
        <v>100</v>
      </c>
    </row>
    <row r="261" spans="1:13" ht="63.75" customHeight="1" x14ac:dyDescent="0.35">
      <c r="A261" s="32"/>
      <c r="B261" s="32"/>
      <c r="C261" s="40"/>
      <c r="D261" s="33"/>
      <c r="E261" s="1" t="s">
        <v>128</v>
      </c>
      <c r="F261" s="28" t="s">
        <v>56</v>
      </c>
      <c r="G261" s="22">
        <v>1475127</v>
      </c>
      <c r="H261" s="22"/>
      <c r="I261" s="26">
        <v>1475127</v>
      </c>
      <c r="J261" s="23">
        <v>100</v>
      </c>
    </row>
    <row r="262" spans="1:13" ht="45" x14ac:dyDescent="0.35">
      <c r="A262" s="36" t="s">
        <v>129</v>
      </c>
      <c r="B262" s="36" t="s">
        <v>130</v>
      </c>
      <c r="C262" s="36" t="s">
        <v>61</v>
      </c>
      <c r="D262" s="37" t="s">
        <v>131</v>
      </c>
      <c r="E262" s="105"/>
      <c r="F262" s="95"/>
      <c r="G262" s="95"/>
      <c r="H262" s="22"/>
      <c r="I262" s="26">
        <f>I264+I266+I268</f>
        <v>23511906.219999999</v>
      </c>
      <c r="J262" s="60"/>
    </row>
    <row r="263" spans="1:13" x14ac:dyDescent="0.35">
      <c r="A263" s="106"/>
      <c r="B263" s="107"/>
      <c r="C263" s="106"/>
      <c r="D263" s="108"/>
      <c r="E263" s="43" t="s">
        <v>81</v>
      </c>
      <c r="F263" s="4"/>
      <c r="G263" s="22"/>
      <c r="H263" s="22"/>
      <c r="I263" s="26"/>
      <c r="J263" s="23"/>
    </row>
    <row r="264" spans="1:13" ht="36" customHeight="1" x14ac:dyDescent="0.35">
      <c r="A264" s="106"/>
      <c r="B264" s="107"/>
      <c r="C264" s="106"/>
      <c r="D264" s="108"/>
      <c r="E264" s="1" t="s">
        <v>170</v>
      </c>
      <c r="F264" s="4" t="s">
        <v>83</v>
      </c>
      <c r="G264" s="22">
        <v>147700834</v>
      </c>
      <c r="H264" s="22">
        <v>59498467.799999997</v>
      </c>
      <c r="I264" s="26">
        <v>20000000</v>
      </c>
      <c r="J264" s="23">
        <v>53.886253479110344</v>
      </c>
    </row>
    <row r="265" spans="1:13" x14ac:dyDescent="0.35">
      <c r="A265" s="106"/>
      <c r="B265" s="107"/>
      <c r="C265" s="106"/>
      <c r="D265" s="108"/>
      <c r="E265" s="43" t="s">
        <v>132</v>
      </c>
      <c r="F265" s="4"/>
      <c r="G265" s="22"/>
      <c r="H265" s="22"/>
      <c r="I265" s="26"/>
      <c r="J265" s="23"/>
    </row>
    <row r="266" spans="1:13" ht="30" x14ac:dyDescent="0.35">
      <c r="A266" s="106"/>
      <c r="B266" s="107"/>
      <c r="C266" s="106"/>
      <c r="D266" s="108"/>
      <c r="E266" s="1" t="s">
        <v>133</v>
      </c>
      <c r="F266" s="4" t="s">
        <v>67</v>
      </c>
      <c r="G266" s="22">
        <v>203721152</v>
      </c>
      <c r="H266" s="22">
        <v>184710830.41999999</v>
      </c>
      <c r="I266" s="26">
        <v>211906.22</v>
      </c>
      <c r="J266" s="23">
        <v>100</v>
      </c>
    </row>
    <row r="267" spans="1:13" x14ac:dyDescent="0.35">
      <c r="A267" s="106"/>
      <c r="B267" s="107"/>
      <c r="C267" s="106"/>
      <c r="D267" s="108"/>
      <c r="E267" s="43" t="s">
        <v>134</v>
      </c>
      <c r="F267" s="4"/>
      <c r="G267" s="22"/>
      <c r="H267" s="22"/>
      <c r="I267" s="26"/>
      <c r="J267" s="23"/>
    </row>
    <row r="268" spans="1:13" ht="75" x14ac:dyDescent="0.35">
      <c r="A268" s="106"/>
      <c r="B268" s="107"/>
      <c r="C268" s="106"/>
      <c r="D268" s="108"/>
      <c r="E268" s="1" t="s">
        <v>135</v>
      </c>
      <c r="F268" s="4" t="s">
        <v>55</v>
      </c>
      <c r="G268" s="22">
        <v>3300000</v>
      </c>
      <c r="H268" s="22"/>
      <c r="I268" s="26">
        <v>3300000</v>
      </c>
      <c r="J268" s="23">
        <v>100</v>
      </c>
    </row>
    <row r="269" spans="1:13" ht="30" x14ac:dyDescent="0.35">
      <c r="A269" s="36" t="s">
        <v>59</v>
      </c>
      <c r="B269" s="36" t="s">
        <v>60</v>
      </c>
      <c r="C269" s="36" t="s">
        <v>61</v>
      </c>
      <c r="D269" s="37" t="s">
        <v>62</v>
      </c>
      <c r="E269" s="43"/>
      <c r="F269" s="4"/>
      <c r="G269" s="22"/>
      <c r="H269" s="22"/>
      <c r="I269" s="26">
        <f>I271+I273+I275</f>
        <v>42649170</v>
      </c>
      <c r="J269" s="23"/>
    </row>
    <row r="270" spans="1:13" x14ac:dyDescent="0.35">
      <c r="A270" s="7"/>
      <c r="B270" s="2"/>
      <c r="C270" s="7"/>
      <c r="D270" s="8"/>
      <c r="E270" s="43" t="s">
        <v>64</v>
      </c>
      <c r="F270" s="4"/>
      <c r="G270" s="22"/>
      <c r="H270" s="22"/>
      <c r="I270" s="26"/>
      <c r="J270" s="23"/>
    </row>
    <row r="271" spans="1:13" ht="45" x14ac:dyDescent="0.35">
      <c r="A271" s="7"/>
      <c r="B271" s="2"/>
      <c r="C271" s="7"/>
      <c r="D271" s="8"/>
      <c r="E271" s="39" t="s">
        <v>171</v>
      </c>
      <c r="F271" s="4" t="s">
        <v>65</v>
      </c>
      <c r="G271" s="22">
        <v>41321529</v>
      </c>
      <c r="H271" s="22">
        <v>16929214</v>
      </c>
      <c r="I271" s="26">
        <v>24392315</v>
      </c>
      <c r="J271" s="23">
        <v>100</v>
      </c>
      <c r="L271" s="16"/>
      <c r="M271" s="16"/>
    </row>
    <row r="272" spans="1:13" x14ac:dyDescent="0.35">
      <c r="A272" s="7"/>
      <c r="B272" s="2"/>
      <c r="C272" s="7"/>
      <c r="D272" s="8"/>
      <c r="E272" s="43" t="s">
        <v>68</v>
      </c>
      <c r="F272" s="4"/>
      <c r="G272" s="22"/>
      <c r="H272" s="22"/>
      <c r="I272" s="26"/>
      <c r="J272" s="23"/>
      <c r="L272" s="16"/>
      <c r="M272" s="16"/>
    </row>
    <row r="273" spans="1:13" ht="30" x14ac:dyDescent="0.2">
      <c r="A273" s="7"/>
      <c r="B273" s="2"/>
      <c r="C273" s="7"/>
      <c r="D273" s="8"/>
      <c r="E273" s="39" t="s">
        <v>69</v>
      </c>
      <c r="F273" s="4" t="s">
        <v>70</v>
      </c>
      <c r="G273" s="22">
        <v>39035406</v>
      </c>
      <c r="H273" s="22">
        <v>21144505.839999996</v>
      </c>
      <c r="I273" s="26">
        <v>17890900</v>
      </c>
      <c r="J273" s="23">
        <v>99.999999590115692</v>
      </c>
      <c r="K273" s="6"/>
      <c r="L273" s="16"/>
      <c r="M273" s="16"/>
    </row>
    <row r="274" spans="1:13" ht="15" x14ac:dyDescent="0.2">
      <c r="A274" s="7"/>
      <c r="B274" s="2"/>
      <c r="C274" s="7"/>
      <c r="D274" s="8"/>
      <c r="E274" s="43" t="s">
        <v>136</v>
      </c>
      <c r="F274" s="4"/>
      <c r="G274" s="22"/>
      <c r="H274" s="22"/>
      <c r="I274" s="26"/>
      <c r="J274" s="23"/>
      <c r="K274" s="6"/>
      <c r="L274" s="16"/>
      <c r="M274" s="16"/>
    </row>
    <row r="275" spans="1:13" ht="72" customHeight="1" x14ac:dyDescent="0.2">
      <c r="A275" s="7"/>
      <c r="B275" s="2"/>
      <c r="C275" s="7"/>
      <c r="D275" s="8"/>
      <c r="E275" s="39" t="s">
        <v>137</v>
      </c>
      <c r="F275" s="4" t="s">
        <v>56</v>
      </c>
      <c r="G275" s="22">
        <v>220179628</v>
      </c>
      <c r="H275" s="22">
        <v>1077525.57</v>
      </c>
      <c r="I275" s="26">
        <v>365955</v>
      </c>
      <c r="J275" s="23">
        <v>0.65559224670867366</v>
      </c>
      <c r="K275" s="6"/>
      <c r="L275" s="16"/>
      <c r="M275" s="16"/>
    </row>
    <row r="276" spans="1:13" ht="30" x14ac:dyDescent="0.2">
      <c r="A276" s="36" t="s">
        <v>138</v>
      </c>
      <c r="B276" s="36" t="s">
        <v>139</v>
      </c>
      <c r="C276" s="36" t="s">
        <v>61</v>
      </c>
      <c r="D276" s="37" t="s">
        <v>140</v>
      </c>
      <c r="E276" s="43"/>
      <c r="F276" s="4"/>
      <c r="G276" s="22"/>
      <c r="H276" s="22"/>
      <c r="I276" s="26">
        <f>I280+I278</f>
        <v>25533834.989999998</v>
      </c>
      <c r="J276" s="23"/>
      <c r="K276" s="6"/>
      <c r="L276" s="16"/>
      <c r="M276" s="16"/>
    </row>
    <row r="277" spans="1:13" ht="18.75" customHeight="1" x14ac:dyDescent="0.2">
      <c r="A277" s="36"/>
      <c r="B277" s="36"/>
      <c r="C277" s="36"/>
      <c r="D277" s="37"/>
      <c r="E277" s="43" t="s">
        <v>105</v>
      </c>
      <c r="F277" s="4"/>
      <c r="G277" s="22"/>
      <c r="H277" s="22"/>
      <c r="I277" s="26"/>
      <c r="J277" s="23"/>
      <c r="K277" s="6"/>
      <c r="L277" s="16"/>
      <c r="M277" s="16"/>
    </row>
    <row r="278" spans="1:13" ht="59.25" customHeight="1" x14ac:dyDescent="0.2">
      <c r="A278" s="36"/>
      <c r="B278" s="36"/>
      <c r="C278" s="36"/>
      <c r="D278" s="37"/>
      <c r="E278" s="39" t="s">
        <v>345</v>
      </c>
      <c r="F278" s="4">
        <v>2023</v>
      </c>
      <c r="G278" s="22">
        <v>60000000</v>
      </c>
      <c r="H278" s="22"/>
      <c r="I278" s="26">
        <f>15000000+10000000</f>
        <v>25000000</v>
      </c>
      <c r="J278" s="23">
        <v>91.166666666666657</v>
      </c>
      <c r="K278" s="6"/>
      <c r="L278" s="16"/>
      <c r="M278" s="16"/>
    </row>
    <row r="279" spans="1:13" ht="21.75" customHeight="1" x14ac:dyDescent="0.2">
      <c r="A279" s="81"/>
      <c r="B279" s="82"/>
      <c r="C279" s="81"/>
      <c r="D279" s="83"/>
      <c r="E279" s="43" t="s">
        <v>111</v>
      </c>
      <c r="F279" s="4"/>
      <c r="G279" s="22"/>
      <c r="H279" s="22"/>
      <c r="I279" s="26"/>
      <c r="J279" s="23"/>
      <c r="K279" s="6"/>
      <c r="L279" s="16"/>
      <c r="M279" s="16"/>
    </row>
    <row r="280" spans="1:13" ht="37.5" customHeight="1" x14ac:dyDescent="0.2">
      <c r="A280" s="81"/>
      <c r="B280" s="82"/>
      <c r="C280" s="81"/>
      <c r="D280" s="83"/>
      <c r="E280" s="39" t="s">
        <v>162</v>
      </c>
      <c r="F280" s="4" t="s">
        <v>112</v>
      </c>
      <c r="G280" s="22">
        <v>104345031</v>
      </c>
      <c r="H280" s="22">
        <v>36895915.840000004</v>
      </c>
      <c r="I280" s="26">
        <v>533834.99</v>
      </c>
      <c r="J280" s="23">
        <v>41.665281435394853</v>
      </c>
      <c r="K280" s="6"/>
      <c r="L280" s="16"/>
      <c r="M280" s="16"/>
    </row>
    <row r="281" spans="1:13" ht="30" x14ac:dyDescent="0.2">
      <c r="A281" s="36" t="s">
        <v>148</v>
      </c>
      <c r="B281" s="36" t="s">
        <v>149</v>
      </c>
      <c r="C281" s="36" t="s">
        <v>61</v>
      </c>
      <c r="D281" s="37" t="s">
        <v>150</v>
      </c>
      <c r="E281" s="84"/>
      <c r="F281" s="28"/>
      <c r="G281" s="22"/>
      <c r="H281" s="22"/>
      <c r="I281" s="26">
        <v>454232</v>
      </c>
      <c r="J281" s="23"/>
      <c r="K281" s="6"/>
      <c r="L281" s="16"/>
      <c r="M281" s="16"/>
    </row>
    <row r="282" spans="1:13" ht="15" x14ac:dyDescent="0.2">
      <c r="A282" s="81"/>
      <c r="B282" s="82"/>
      <c r="C282" s="81"/>
      <c r="D282" s="83"/>
      <c r="E282" s="43" t="s">
        <v>151</v>
      </c>
      <c r="F282" s="4"/>
      <c r="G282" s="22"/>
      <c r="H282" s="22"/>
      <c r="I282" s="26"/>
      <c r="J282" s="23"/>
      <c r="K282" s="6"/>
      <c r="L282" s="16"/>
      <c r="M282" s="16"/>
    </row>
    <row r="283" spans="1:13" ht="48.75" customHeight="1" x14ac:dyDescent="0.2">
      <c r="A283" s="81"/>
      <c r="B283" s="82"/>
      <c r="C283" s="81"/>
      <c r="D283" s="83"/>
      <c r="E283" s="39" t="s">
        <v>152</v>
      </c>
      <c r="F283" s="4" t="s">
        <v>153</v>
      </c>
      <c r="G283" s="22">
        <v>10000000</v>
      </c>
      <c r="H283" s="22">
        <v>410168</v>
      </c>
      <c r="I283" s="26">
        <v>454232</v>
      </c>
      <c r="J283" s="23">
        <v>8.6440000000000001</v>
      </c>
      <c r="K283" s="6"/>
      <c r="L283" s="16"/>
      <c r="M283" s="16"/>
    </row>
    <row r="284" spans="1:13" ht="30" x14ac:dyDescent="0.2">
      <c r="A284" s="36" t="s">
        <v>141</v>
      </c>
      <c r="B284" s="36" t="s">
        <v>142</v>
      </c>
      <c r="C284" s="36" t="s">
        <v>61</v>
      </c>
      <c r="D284" s="37" t="s">
        <v>143</v>
      </c>
      <c r="E284" s="63"/>
      <c r="F284" s="28"/>
      <c r="G284" s="22"/>
      <c r="H284" s="22"/>
      <c r="I284" s="26">
        <f>I286+I287+I288+I289+I291</f>
        <v>12605525.630000001</v>
      </c>
      <c r="J284" s="23"/>
      <c r="K284" s="6"/>
      <c r="L284" s="16"/>
      <c r="M284" s="16"/>
    </row>
    <row r="285" spans="1:13" ht="15" x14ac:dyDescent="0.2">
      <c r="A285" s="7"/>
      <c r="B285" s="2"/>
      <c r="C285" s="7"/>
      <c r="D285" s="8"/>
      <c r="E285" s="63" t="s">
        <v>81</v>
      </c>
      <c r="F285" s="28"/>
      <c r="G285" s="22"/>
      <c r="H285" s="22"/>
      <c r="I285" s="26"/>
      <c r="J285" s="23"/>
      <c r="K285" s="6"/>
      <c r="L285" s="16"/>
      <c r="M285" s="16"/>
    </row>
    <row r="286" spans="1:13" ht="45" x14ac:dyDescent="0.2">
      <c r="A286" s="7"/>
      <c r="B286" s="2"/>
      <c r="C286" s="7"/>
      <c r="D286" s="8"/>
      <c r="E286" s="31" t="s">
        <v>183</v>
      </c>
      <c r="F286" s="28" t="s">
        <v>97</v>
      </c>
      <c r="G286" s="22">
        <v>277983584</v>
      </c>
      <c r="H286" s="22">
        <v>258512877</v>
      </c>
      <c r="I286" s="26">
        <v>287549.78999999998</v>
      </c>
      <c r="J286" s="23">
        <v>97.604262771862082</v>
      </c>
      <c r="K286" s="6"/>
      <c r="L286" s="16"/>
      <c r="M286" s="16"/>
    </row>
    <row r="287" spans="1:13" ht="30" x14ac:dyDescent="0.2">
      <c r="A287" s="7"/>
      <c r="B287" s="2"/>
      <c r="C287" s="7"/>
      <c r="D287" s="8"/>
      <c r="E287" s="31" t="s">
        <v>172</v>
      </c>
      <c r="F287" s="28" t="s">
        <v>83</v>
      </c>
      <c r="G287" s="22">
        <v>147700834</v>
      </c>
      <c r="H287" s="22">
        <v>59498468</v>
      </c>
      <c r="I287" s="26">
        <v>91978</v>
      </c>
      <c r="J287" s="23">
        <v>53.886253614519198</v>
      </c>
      <c r="K287" s="6"/>
      <c r="L287" s="16"/>
      <c r="M287" s="16"/>
    </row>
    <row r="288" spans="1:13" ht="45" x14ac:dyDescent="0.2">
      <c r="A288" s="7"/>
      <c r="B288" s="2"/>
      <c r="C288" s="7"/>
      <c r="D288" s="8"/>
      <c r="E288" s="31" t="s">
        <v>144</v>
      </c>
      <c r="F288" s="28" t="s">
        <v>83</v>
      </c>
      <c r="G288" s="22">
        <v>46979756</v>
      </c>
      <c r="H288" s="22">
        <v>15847787</v>
      </c>
      <c r="I288" s="26">
        <v>79297.100000000006</v>
      </c>
      <c r="J288" s="23">
        <v>44.709683251654184</v>
      </c>
      <c r="K288" s="6"/>
      <c r="L288" s="16"/>
      <c r="M288" s="16"/>
    </row>
    <row r="289" spans="1:13" ht="45" x14ac:dyDescent="0.2">
      <c r="A289" s="7"/>
      <c r="B289" s="2"/>
      <c r="C289" s="7"/>
      <c r="D289" s="8"/>
      <c r="E289" s="31" t="s">
        <v>145</v>
      </c>
      <c r="F289" s="28" t="s">
        <v>55</v>
      </c>
      <c r="G289" s="22">
        <v>131701204</v>
      </c>
      <c r="H289" s="22">
        <v>2857694</v>
      </c>
      <c r="I289" s="26">
        <v>12142305.710000001</v>
      </c>
      <c r="J289" s="23">
        <v>76.048839849634192</v>
      </c>
      <c r="K289" s="6"/>
      <c r="L289" s="16"/>
      <c r="M289" s="16"/>
    </row>
    <row r="290" spans="1:13" ht="17.25" customHeight="1" x14ac:dyDescent="0.2">
      <c r="A290" s="7"/>
      <c r="B290" s="2"/>
      <c r="C290" s="7"/>
      <c r="D290" s="8"/>
      <c r="E290" s="85" t="s">
        <v>146</v>
      </c>
      <c r="F290" s="28"/>
      <c r="G290" s="22"/>
      <c r="H290" s="22"/>
      <c r="I290" s="26"/>
      <c r="J290" s="23"/>
      <c r="K290" s="6"/>
      <c r="L290" s="16"/>
      <c r="M290" s="16"/>
    </row>
    <row r="291" spans="1:13" ht="21" customHeight="1" x14ac:dyDescent="0.2">
      <c r="A291" s="7"/>
      <c r="B291" s="2"/>
      <c r="C291" s="7"/>
      <c r="D291" s="8"/>
      <c r="E291" s="31" t="s">
        <v>147</v>
      </c>
      <c r="F291" s="28" t="s">
        <v>67</v>
      </c>
      <c r="G291" s="22">
        <v>18863091</v>
      </c>
      <c r="H291" s="22">
        <v>12042154</v>
      </c>
      <c r="I291" s="26">
        <v>4395.03</v>
      </c>
      <c r="J291" s="23">
        <v>63.863070108711241</v>
      </c>
      <c r="K291" s="6"/>
      <c r="L291" s="16"/>
      <c r="M291" s="16"/>
    </row>
    <row r="292" spans="1:13" ht="75" x14ac:dyDescent="0.2">
      <c r="A292" s="36" t="s">
        <v>357</v>
      </c>
      <c r="B292" s="36" t="s">
        <v>358</v>
      </c>
      <c r="C292" s="36" t="s">
        <v>61</v>
      </c>
      <c r="D292" s="37" t="s">
        <v>359</v>
      </c>
      <c r="E292" s="63"/>
      <c r="F292" s="28"/>
      <c r="G292" s="22"/>
      <c r="H292" s="22"/>
      <c r="I292" s="26">
        <f>I294</f>
        <v>66015275</v>
      </c>
      <c r="J292" s="23"/>
      <c r="K292" s="6"/>
      <c r="L292" s="16"/>
      <c r="M292" s="16"/>
    </row>
    <row r="293" spans="1:13" ht="15" x14ac:dyDescent="0.2">
      <c r="A293" s="7"/>
      <c r="B293" s="2"/>
      <c r="C293" s="7"/>
      <c r="D293" s="8"/>
      <c r="E293" s="63" t="s">
        <v>81</v>
      </c>
      <c r="F293" s="28"/>
      <c r="G293" s="22"/>
      <c r="H293" s="22"/>
      <c r="I293" s="26"/>
      <c r="J293" s="23"/>
      <c r="K293" s="6"/>
      <c r="L293" s="16"/>
      <c r="M293" s="16"/>
    </row>
    <row r="294" spans="1:13" ht="45" x14ac:dyDescent="0.2">
      <c r="A294" s="7"/>
      <c r="B294" s="2"/>
      <c r="C294" s="7"/>
      <c r="D294" s="8"/>
      <c r="E294" s="31" t="s">
        <v>145</v>
      </c>
      <c r="F294" s="28" t="s">
        <v>55</v>
      </c>
      <c r="G294" s="22">
        <v>131701204</v>
      </c>
      <c r="H294" s="22">
        <v>2857694</v>
      </c>
      <c r="I294" s="26">
        <f>66015275-26009695+26009695</f>
        <v>66015275</v>
      </c>
      <c r="J294" s="23">
        <v>76.048832256689167</v>
      </c>
      <c r="K294" s="6"/>
      <c r="L294" s="16"/>
      <c r="M294" s="16"/>
    </row>
    <row r="295" spans="1:13" ht="33" customHeight="1" x14ac:dyDescent="0.2">
      <c r="A295" s="27" t="s">
        <v>229</v>
      </c>
      <c r="B295" s="2"/>
      <c r="C295" s="7"/>
      <c r="D295" s="102" t="s">
        <v>230</v>
      </c>
      <c r="E295" s="4"/>
      <c r="F295" s="4"/>
      <c r="G295" s="22"/>
      <c r="H295" s="22"/>
      <c r="I295" s="104">
        <f>I296</f>
        <v>1804890</v>
      </c>
      <c r="J295" s="23"/>
      <c r="K295" s="6"/>
      <c r="L295" s="16"/>
      <c r="M295" s="16"/>
    </row>
    <row r="296" spans="1:13" ht="33" customHeight="1" x14ac:dyDescent="0.2">
      <c r="A296" s="27" t="s">
        <v>231</v>
      </c>
      <c r="B296" s="2"/>
      <c r="C296" s="7"/>
      <c r="D296" s="30" t="s">
        <v>230</v>
      </c>
      <c r="E296" s="4"/>
      <c r="F296" s="4"/>
      <c r="G296" s="22"/>
      <c r="H296" s="22"/>
      <c r="I296" s="40">
        <f>I297</f>
        <v>1804890</v>
      </c>
      <c r="J296" s="23"/>
      <c r="K296" s="6"/>
      <c r="L296" s="16"/>
      <c r="M296" s="16"/>
    </row>
    <row r="297" spans="1:13" ht="39.950000000000003" customHeight="1" x14ac:dyDescent="0.2">
      <c r="A297" s="32" t="s">
        <v>232</v>
      </c>
      <c r="B297" s="32" t="s">
        <v>233</v>
      </c>
      <c r="C297" s="32" t="s">
        <v>234</v>
      </c>
      <c r="D297" s="33" t="s">
        <v>261</v>
      </c>
      <c r="E297" s="31"/>
      <c r="F297" s="28"/>
      <c r="G297" s="22"/>
      <c r="H297" s="22"/>
      <c r="I297" s="40">
        <f>I299</f>
        <v>1804890</v>
      </c>
      <c r="J297" s="23"/>
      <c r="K297" s="6"/>
      <c r="L297" s="16"/>
      <c r="M297" s="16"/>
    </row>
    <row r="298" spans="1:13" s="64" customFormat="1" ht="29.25" customHeight="1" x14ac:dyDescent="0.2">
      <c r="A298" s="51"/>
      <c r="B298" s="51"/>
      <c r="C298" s="51"/>
      <c r="D298" s="55" t="s">
        <v>262</v>
      </c>
      <c r="E298" s="109"/>
      <c r="F298" s="110"/>
      <c r="G298" s="45"/>
      <c r="H298" s="45"/>
      <c r="I298" s="46"/>
      <c r="J298" s="54"/>
      <c r="L298" s="111"/>
      <c r="M298" s="111"/>
    </row>
    <row r="299" spans="1:13" s="64" customFormat="1" ht="30" x14ac:dyDescent="0.2">
      <c r="A299" s="27"/>
      <c r="B299" s="2"/>
      <c r="C299" s="7"/>
      <c r="D299" s="102"/>
      <c r="E299" s="31" t="s">
        <v>235</v>
      </c>
      <c r="F299" s="4" t="s">
        <v>236</v>
      </c>
      <c r="G299" s="22">
        <v>175410147</v>
      </c>
      <c r="H299" s="22">
        <v>37171888</v>
      </c>
      <c r="I299" s="40">
        <v>1804890</v>
      </c>
      <c r="J299" s="23">
        <v>22.220366761336788</v>
      </c>
      <c r="L299" s="111"/>
      <c r="M299" s="111"/>
    </row>
    <row r="300" spans="1:13" s="15" customFormat="1" ht="27" customHeight="1" x14ac:dyDescent="0.3">
      <c r="A300" s="5"/>
      <c r="B300" s="5"/>
      <c r="C300" s="5"/>
      <c r="D300" s="14" t="s">
        <v>9</v>
      </c>
      <c r="E300" s="5"/>
      <c r="F300" s="5"/>
      <c r="G300" s="24"/>
      <c r="H300" s="24"/>
      <c r="I300" s="34">
        <f>I122+I65+I48+I26+I10+I295+I75+I71+I61</f>
        <v>2121158582.25</v>
      </c>
      <c r="J300" s="5"/>
      <c r="K300" s="112"/>
      <c r="L300" s="16"/>
      <c r="M300" s="17"/>
    </row>
    <row r="301" spans="1:13" ht="54" customHeight="1" x14ac:dyDescent="0.3">
      <c r="K301" s="112"/>
      <c r="L301" s="113"/>
      <c r="M301" s="16"/>
    </row>
    <row r="302" spans="1:13" s="116" customFormat="1" ht="42" customHeight="1" x14ac:dyDescent="0.35">
      <c r="A302" s="122" t="s">
        <v>336</v>
      </c>
      <c r="B302" s="122"/>
      <c r="C302" s="122"/>
      <c r="D302" s="122"/>
      <c r="E302" s="123"/>
      <c r="F302" s="124"/>
      <c r="G302" s="125" t="s">
        <v>337</v>
      </c>
      <c r="H302" s="125"/>
      <c r="I302" s="125"/>
      <c r="J302" s="125"/>
      <c r="K302" s="114"/>
      <c r="L302" s="115"/>
      <c r="M302" s="17"/>
    </row>
    <row r="303" spans="1:13" x14ac:dyDescent="0.35">
      <c r="I303" s="13"/>
      <c r="L303" s="16"/>
      <c r="M303" s="16"/>
    </row>
    <row r="304" spans="1:13" x14ac:dyDescent="0.35">
      <c r="A304" s="117"/>
      <c r="B304" s="117"/>
      <c r="C304" s="117"/>
      <c r="D304" s="117"/>
      <c r="E304" s="19"/>
      <c r="F304" s="25"/>
      <c r="G304" s="118"/>
      <c r="H304" s="119"/>
      <c r="I304" s="119"/>
      <c r="J304" s="119"/>
      <c r="L304" s="16"/>
      <c r="M304" s="18"/>
    </row>
    <row r="305" spans="1:13" x14ac:dyDescent="0.35">
      <c r="I305" s="13"/>
      <c r="L305" s="16"/>
      <c r="M305" s="16"/>
    </row>
    <row r="306" spans="1:13" ht="62.25" customHeight="1" x14ac:dyDescent="0.3">
      <c r="A306" s="117"/>
      <c r="B306" s="117"/>
      <c r="C306" s="117"/>
      <c r="D306" s="117"/>
      <c r="E306" s="19"/>
      <c r="F306" s="25"/>
      <c r="G306" s="119"/>
      <c r="H306" s="119"/>
      <c r="I306" s="119"/>
      <c r="J306" s="119"/>
      <c r="K306" s="6"/>
    </row>
  </sheetData>
  <mergeCells count="11">
    <mergeCell ref="K1:M1"/>
    <mergeCell ref="A3:J3"/>
    <mergeCell ref="A4:J4"/>
    <mergeCell ref="A5:J5"/>
    <mergeCell ref="A302:D302"/>
    <mergeCell ref="G302:J302"/>
    <mergeCell ref="A304:D304"/>
    <mergeCell ref="G304:J304"/>
    <mergeCell ref="A306:D306"/>
    <mergeCell ref="G306:J306"/>
    <mergeCell ref="H1:J1"/>
  </mergeCells>
  <printOptions horizontalCentered="1"/>
  <pageMargins left="0.59055118110236227" right="0.59055118110236227" top="0.59055118110236227" bottom="0.59055118110236227" header="0.31496062992125984" footer="0.31496062992125984"/>
  <pageSetup paperSize="9" scale="58" fitToHeight="55" orientation="landscape" r:id="rId1"/>
  <headerFooter differentFirst="1">
    <oddHeader>&amp;C&amp;"Times New Roman,обычный"&amp;14&amp;P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ОВА повний</vt:lpstr>
      <vt:lpstr>'ОВА повний'!Заголовки_для_печати</vt:lpstr>
      <vt:lpstr>'ОВА повний'!Область_печати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Денисенко Тетяна</dc:creator>
  <cp:lastModifiedBy>User</cp:lastModifiedBy>
  <cp:lastPrinted>2023-12-08T12:50:49Z</cp:lastPrinted>
  <dcterms:created xsi:type="dcterms:W3CDTF">2021-11-09T14:04:21Z</dcterms:created>
  <dcterms:modified xsi:type="dcterms:W3CDTF">2023-12-08T12:54:28Z</dcterms:modified>
</cp:coreProperties>
</file>