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525"/>
  </bookViews>
  <sheets>
    <sheet name="НА ОБЛАСНУ РАДУ" sheetId="14" r:id="rId1"/>
  </sheets>
  <definedNames>
    <definedName name="_xlnm._FilterDatabase" localSheetId="0" hidden="1">'НА ОБЛАСНУ РАДУ'!$A$9:$J$196</definedName>
    <definedName name="_xlnm.Print_Titles" localSheetId="0">'НА ОБЛАСНУ РАДУ'!$8:$9</definedName>
    <definedName name="_xlnm.Print_Area" localSheetId="0">'НА ОБЛАСНУ РАДУ'!$A$1:$J$196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9" i="14" l="1"/>
  <c r="G49" i="14"/>
  <c r="I61" i="14" l="1"/>
  <c r="I62" i="14"/>
  <c r="I193" i="14" l="1"/>
  <c r="I192" i="14" s="1"/>
  <c r="I191" i="14" s="1"/>
  <c r="I190" i="14" s="1"/>
  <c r="H191" i="14"/>
  <c r="H190" i="14" s="1"/>
  <c r="I189" i="14"/>
  <c r="I187" i="14" s="1"/>
  <c r="I186" i="14"/>
  <c r="I184" i="14" s="1"/>
  <c r="I181" i="14"/>
  <c r="I180" i="14"/>
  <c r="I178" i="14" s="1"/>
  <c r="I175" i="14"/>
  <c r="I170" i="14"/>
  <c r="I165" i="14"/>
  <c r="I162" i="14"/>
  <c r="I161" i="14" s="1"/>
  <c r="I151" i="14"/>
  <c r="I147" i="14"/>
  <c r="I143" i="14"/>
  <c r="I140" i="14"/>
  <c r="I138" i="14"/>
  <c r="I137" i="14" s="1"/>
  <c r="I126" i="14"/>
  <c r="I120" i="14"/>
  <c r="I112" i="14" s="1"/>
  <c r="I117" i="14"/>
  <c r="I105" i="14"/>
  <c r="I100" i="14"/>
  <c r="I97" i="14"/>
  <c r="I94" i="14"/>
  <c r="I92" i="14"/>
  <c r="I81" i="14"/>
  <c r="J78" i="14"/>
  <c r="I77" i="14"/>
  <c r="J76" i="14"/>
  <c r="I75" i="14"/>
  <c r="J70" i="14"/>
  <c r="J69" i="14"/>
  <c r="I68" i="14"/>
  <c r="I66" i="14" s="1"/>
  <c r="J67" i="14"/>
  <c r="I64" i="14"/>
  <c r="I57" i="14"/>
  <c r="I55" i="14" s="1"/>
  <c r="I54" i="14"/>
  <c r="I53" i="14" s="1"/>
  <c r="G54" i="14"/>
  <c r="I51" i="14"/>
  <c r="I50" i="14" s="1"/>
  <c r="G51" i="14"/>
  <c r="I48" i="14"/>
  <c r="I44" i="14"/>
  <c r="I42" i="14"/>
  <c r="I38" i="14"/>
  <c r="G37" i="14"/>
  <c r="I34" i="14"/>
  <c r="I32" i="14"/>
  <c r="I30" i="14"/>
  <c r="G29" i="14"/>
  <c r="I28" i="14"/>
  <c r="I27" i="14"/>
  <c r="I26" i="14" s="1"/>
  <c r="G27" i="14"/>
  <c r="I24" i="14"/>
  <c r="I23" i="14"/>
  <c r="I22" i="14" s="1"/>
  <c r="G23" i="14"/>
  <c r="I20" i="14"/>
  <c r="I19" i="14" s="1"/>
  <c r="G20" i="14"/>
  <c r="I17" i="14"/>
  <c r="I15" i="14"/>
  <c r="I13" i="14"/>
  <c r="I60" i="14" l="1"/>
  <c r="I74" i="14"/>
  <c r="I73" i="14" s="1"/>
  <c r="I80" i="14"/>
  <c r="I79" i="14" s="1"/>
  <c r="I12" i="14"/>
  <c r="I11" i="14" s="1"/>
  <c r="I10" i="14" s="1"/>
  <c r="I47" i="14"/>
  <c r="I46" i="14" s="1"/>
  <c r="I135" i="14"/>
  <c r="I104" i="14" s="1"/>
  <c r="I103" i="14" s="1"/>
  <c r="I194" i="14" l="1"/>
</calcChain>
</file>

<file path=xl/sharedStrings.xml><?xml version="1.0" encoding="utf-8"?>
<sst xmlns="http://schemas.openxmlformats.org/spreadsheetml/2006/main" count="394" uniqueCount="295">
  <si>
    <t>ОБСЯГИ</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</si>
  <si>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</si>
  <si>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</si>
  <si>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</si>
  <si>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</si>
  <si>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</si>
  <si>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</si>
  <si>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</si>
  <si>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</si>
  <si>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Усього</t>
  </si>
  <si>
    <t>Додаток 6 
до рішення обласної ради</t>
  </si>
  <si>
    <t>капітальних вкладень обласного бюджету у розрізі інвестиційних проектів</t>
  </si>
  <si>
    <t>(код бюджету)</t>
  </si>
  <si>
    <t>0600000</t>
  </si>
  <si>
    <t>Департамент освіти і науки Дніпропетровської обласної державної адміністрації</t>
  </si>
  <si>
    <t>0610000</t>
  </si>
  <si>
    <t>0990</t>
  </si>
  <si>
    <t>Удосконалення матеріально-технічної бази закладів освіти для покращення якості освітніх послуг</t>
  </si>
  <si>
    <t>0410000000</t>
  </si>
  <si>
    <t xml:space="preserve">                Заступник голови обласної ради</t>
  </si>
  <si>
    <t>І. КАШИРІН</t>
  </si>
  <si>
    <t>у 2024 році</t>
  </si>
  <si>
    <t> 0700000</t>
  </si>
  <si>
    <t>Департамент охорони здоров’я Дніпропетровської обласної державної адміністрації </t>
  </si>
  <si>
    <t>0710000</t>
  </si>
  <si>
    <t>Департамент охорони здоров’я Дніпропетровської обласної державної адміністрації</t>
  </si>
  <si>
    <t>1000000</t>
  </si>
  <si>
    <t>Управління культури, туризму, національностей і релігій Дніпропетровської обласної державної адміністрації</t>
  </si>
  <si>
    <t>1010000</t>
  </si>
  <si>
    <t>1500000</t>
  </si>
  <si>
    <t>Департамент капітального будівництва Дніпропетровської обласної державної адміністрації</t>
  </si>
  <si>
    <t>1510000</t>
  </si>
  <si>
    <t>Обсяг капітальних вкладень місцевого бюджету у 2024 році, гривень</t>
  </si>
  <si>
    <t>Очікуваний рівень готовності проекту на кінець 2024 року, %</t>
  </si>
  <si>
    <t>1516083</t>
  </si>
  <si>
    <t>6083</t>
  </si>
  <si>
    <t>0610</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</si>
  <si>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</si>
  <si>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Криворізька міська територіальна громада</t>
  </si>
  <si>
    <t>Будівництво малого групового будинку за адресою: Дніпропетровська область, смт Васильківка, вул. Мічуріна, 158 (у т.ч. ПКД)</t>
  </si>
  <si>
    <t>1517321</t>
  </si>
  <si>
    <t>7321</t>
  </si>
  <si>
    <t>0443</t>
  </si>
  <si>
    <t>Будівництво освітніх установ та закладів</t>
  </si>
  <si>
    <t>Дніпровська міська територіальна громада</t>
  </si>
  <si>
    <t>Нове будівництво протирадіаційного укриття (ПРУ) для Дніпровського ліцею № 22 Дніпровської міської ради по вул. Міського Лісу, буд. 57 у м. Дніпрі (у т. ч. ПКД)</t>
  </si>
  <si>
    <t>Реконструкція Криворізької загальноосвітньої школи І-ІІІ ступенів № 37 Криворізької міської ради за адресою: вул. Таісії Буряченко, 17, м. Кривий Ріг, Дніпропетровська область (у т.ч. ПКД)</t>
  </si>
  <si>
    <t>Нове будівництво протирадіаційного укриття (ПРУ)  для Криворізької гімназії  № 89 "Потенціал" Криворізької міської ради за адресою: вул. Мальовнича, буд. 1А, м. Кривий Ріг,  Дніпропетровської обл., 50054 (у т. ч. ПКД)</t>
  </si>
  <si>
    <t>Нове будівництво  протирадіаційного укриття (ПРУ)  для Криворізького ліцею № 95 Криворізької міської   ради  за адресою: вул. Соборності, буд. 20А,  м. Кривий Ріг, Дніпропетровська обл., 50006 (у т. ч. ПКД)</t>
  </si>
  <si>
    <t>Межівська селищна територіальна громада</t>
  </si>
  <si>
    <t>1517322</t>
  </si>
  <si>
    <t>7322</t>
  </si>
  <si>
    <t>Будівництво медичних установ та закладів</t>
  </si>
  <si>
    <t>Реконструкція відділення постінтенсивного догляду та виходжування новонароджених КЗ "Дніпропетровський обласний перинатальний центр зі стаціонаром" ДОР по вул. Космічна, 17 в м. Дніпропетровськ ( у т.ч. ПКД)</t>
  </si>
  <si>
    <t>Реконструкція частини приміщень 1 поверху будівлі лікувального корпусу з прибудовою процедурних кабінетів КТ та МРТ Комунального підприємства  Дніпропетровський обласний госпіталь ветеранів війни Дніпропетровської обласної ради за адресою: площа Соборна, буд.14, м.Дніпро ( у т.ч. ПКД)</t>
  </si>
  <si>
    <t>Реконструкція Комунального некомерційного підприємства "Міський пологовий будинок №1" Дніпровської міської ради за адресою: вул. Воскресенська, будинок 2, м. Дніпро (у т.ч. ПКД)</t>
  </si>
  <si>
    <t>Реконструкція 2-го поверху, окремих приміщень та довідкової 1-го поверху хірургічного корпусу, переходу та кабінетів фізіотерапевтичних 2-го поверху будівлі поліклініки дорослої під реабілітаційне відділення Комунального некомерційного підприємства "Криворізька міська лікарня №5" Криворізької міської ради за адресою: вул. Поперечна, буд. 1А, м. Кривий Ріг, Дніпропетровська область (у т.ч. ПКД)</t>
  </si>
  <si>
    <t>1517324</t>
  </si>
  <si>
    <t>7324</t>
  </si>
  <si>
    <t>Будівництво установ та закладів культури</t>
  </si>
  <si>
    <t>Петриківська селищна територіальна громада</t>
  </si>
  <si>
    <t>1517330</t>
  </si>
  <si>
    <t>7330</t>
  </si>
  <si>
    <t>Будівництво інших об'єктів комунальної власності</t>
  </si>
  <si>
    <t>Юр'ївська селищна територіальна громада</t>
  </si>
  <si>
    <t>Будівництво будівлі цивільного захисту (найпростіше укриття) подвійного призначення з вбудованими приміщеннями громадського призначення за адресою: Дніпропетровська область, Павлоградський район,  смт Юр'ївка, вул. Центральна, 106 (у т. ч. ПКД)</t>
  </si>
  <si>
    <t>0712152</t>
  </si>
  <si>
    <t>2152</t>
  </si>
  <si>
    <t>0763</t>
  </si>
  <si>
    <t>Інші програми та заходи у сфері охорони здоров'я</t>
  </si>
  <si>
    <t>Оновлення та поліпшення матеріально-технічної бази в закладах охорони здоров'я для удосконалення надання медичної допомоги населенню</t>
  </si>
  <si>
    <t>1014030</t>
  </si>
  <si>
    <t>4030</t>
  </si>
  <si>
    <t>0824</t>
  </si>
  <si>
    <t>Забезпечення діяльності бібліотек</t>
  </si>
  <si>
    <t>Поліпшення матеріально-технічної бази та забезпечення належного функціонування бібліотечних закладів, у тому числі поповнення бібліотечних фондів</t>
  </si>
  <si>
    <t>Васильківська селищна територіальна громада</t>
  </si>
  <si>
    <t>Реконструкція приміщень ІІІ поверху хірургічного корпусу (нового) під реабілітаційний центр КП "Дніпропетровська обласна клінічна лікарня ім. І.І. Мечникова" ДОР" за адресою: площа Соборна, 14, м. Дніпро (у т. ч. ПКД)</t>
  </si>
  <si>
    <t>Реконструкція будівлі КЗ "Дніпропетровська обласна клінічна офтальмологічна лікарня"  в комплексі забудови пл. Жовтнева, 14, м.Дніпропетровськ ( у т.ч. ПКД)</t>
  </si>
  <si>
    <t>Нове будівництво хірургічного корпусу (з переходом) КП "Дніпропетровська обласна дитяча лікарня" ДОР" за адресою: вул.Космічна,13, м. Дніпро (у т.ч. ПКД)</t>
  </si>
  <si>
    <t>Реконструкція відділення екстреної медичної допомоги КНП "Міська клінічна лікарня № 4" Дніпровської міської ради за адресою: м. Дніпро, вул. Ближня, 31 ( у т.ч.ПКД)</t>
  </si>
  <si>
    <t>Першотравенська міська територіальна громада</t>
  </si>
  <si>
    <t>Нове будівництво малого групового будинку за адресою: Дніпропетровська обл., м. Кривий Ріг, Довгинцівський район, вул. Володимирівська, між буд.    61 та 65 (у т.ч. ПКД)</t>
  </si>
  <si>
    <t>Школа №2 смт Межова Дніпропетровської області - реконструкція. Коригування III, (у т.ч. ПКД)</t>
  </si>
  <si>
    <t>Нове будівництво  протирадіаційного укриття (ПРУ)  для КЗО "Навчально-виховний комплекс №122" загальноосвітній навчальний заклад - дошкільний навчальний заклад" Дніпровської міської ради, за адресою: м. Дніпро, вул. Кожедуба, 49 (у т. ч. ПКД)</t>
  </si>
  <si>
    <t>1200000</t>
  </si>
  <si>
    <t>Департамент житлово-комунального господарства та будівництва Дніпропетровської обласної державної адміністрації</t>
  </si>
  <si>
    <t>1210000</t>
  </si>
  <si>
    <t>1217310</t>
  </si>
  <si>
    <t>7310</t>
  </si>
  <si>
    <t>Будівництво об'єктів житлово-комунального господарства</t>
  </si>
  <si>
    <t>Реконструкція каналізаційної насосної станції №5 із застосуванням енергозберігаючого насосно-силового обладнання за адресою: вул. Січеславський Шлях 178 м. Кам’янське  (у  т.ч. ПКД та експертиза)</t>
  </si>
  <si>
    <t>Реконструкція ділянки ІІ нитки водогону р. Дніпро-Солоне в с. Калинівка, Солонянського району, Дніпропетровської області (у  т.ч. ПКД та експертиза)</t>
  </si>
  <si>
    <t>2024–2025</t>
  </si>
  <si>
    <t>2023–2025</t>
  </si>
  <si>
    <t>2021–2024</t>
  </si>
  <si>
    <t>2020–2024</t>
  </si>
  <si>
    <t>2021–2025</t>
  </si>
  <si>
    <t>2016–2024</t>
  </si>
  <si>
    <t>2016–2025</t>
  </si>
  <si>
    <t>2023–2026</t>
  </si>
  <si>
    <t>Реконструкція системи водопостачання с. Пушкарівка з підключення до водогону "Аули-Верхньодніпровськ" Кам’янський район, Дніпропетровської області (у  т.ч. ПКД та експертиза)</t>
  </si>
  <si>
    <t>2800000</t>
  </si>
  <si>
    <t>Департамент екології та природних ресурсів Дніпропетровської обласної державної адміністрації</t>
  </si>
  <si>
    <t>2810000</t>
  </si>
  <si>
    <t>2818340</t>
  </si>
  <si>
    <t>8340</t>
  </si>
  <si>
    <t>0540</t>
  </si>
  <si>
    <t>Природоохоронні заходи за рахунок цільових фондів</t>
  </si>
  <si>
    <t>Придбання обладнання для  здійснння моніторингу якості повітря</t>
  </si>
  <si>
    <t>1217368</t>
  </si>
  <si>
    <t>7368</t>
  </si>
  <si>
    <t>0490</t>
  </si>
  <si>
    <t>Виконання інвестиційних проектів за рахунок субвенцій з інших бюджетів</t>
  </si>
  <si>
    <t>1517384</t>
  </si>
  <si>
    <t>7384</t>
  </si>
  <si>
    <t>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</si>
  <si>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 xml:space="preserve">Криворізька міська територіальна громада </t>
  </si>
  <si>
    <t>Миколаївська сільська територіальна громада</t>
  </si>
  <si>
    <t>Будівництво малого групового будинку за адресою: Дніпропетровська область, Петропавлівський район, с. Петрівка, вул.  Центральна в районі будинку 24 (у т.ч. ПКД)</t>
  </si>
  <si>
    <t>Нове будівництво  протирадіаційного укриття (ПРУ)  для Криворізької гімназії № 37 Криворізької міської ради за адресою: вул. Буряченко Таїсії, будинок 17, м. Кривий Ріг, Дніпропетровська обл., 50037 (у т. ч. ПКД)</t>
  </si>
  <si>
    <t>Будівництво (реконструкція) будівель (споруд) Криворізької гімназії № 37 КМР:</t>
  </si>
  <si>
    <t>Реконструкція Комунального закладу  "Дошкільний навчальний заклад (ясла-садок) № 70" Криворізької міської ради за адресою:  вул. Кривбасівська, 54-А, м. Кривий Ріг, Дніпропетровська область (у т.ч. ПКД)</t>
  </si>
  <si>
    <t>Зеленодольська міська територіальна громада</t>
  </si>
  <si>
    <t>Першотравневська сільська  територіальна громада</t>
  </si>
  <si>
    <t>Реконструкція будівлі дитячого садка в с. Чкалове Нікопольського району Дніпропетровської області (коригування), (у  т. ч. ПКД)</t>
  </si>
  <si>
    <t>Будівництво (реконструкція) будівель (споруд) КП "Дніпропетровська обласна дитяча лікарня" ДОР":</t>
  </si>
  <si>
    <t>Реконструкція будівель КП "Дніпропетровська багатопрофільна клінічна лікарня з надання психіатричної допомоги" ДОР під "Центр психосоціальної реабілітації військовослужбовців" за адресою: м. Дніпро, вул. Сержанта Литвищенка, 60. (ІII черга), (у т. ч. ПКД)</t>
  </si>
  <si>
    <t>Реконструкція будівель КП "Дніпропетровська багатопрофільна клінічна лікарня з надання психіатричної допомоги" ДОР під "Центр психосоціальної реабілітації військовослужбовців" за адресою: м. Дніпро, вул. Сержанта Литвищенка, 60. (ІV черга), (у т. ч. ПКД)</t>
  </si>
  <si>
    <t>Новомосковська міська територіальна громада</t>
  </si>
  <si>
    <t>Павлоградська міська територіальна громада</t>
  </si>
  <si>
    <t>Новоолександрівська сільська  територіальна громада</t>
  </si>
  <si>
    <t>Будівництво будинку культури в с. Новоолександрівка по вул. Парковій, 1-К  Дніпровського району Дніпропетровської області ( у т. ч. ПКД)</t>
  </si>
  <si>
    <t>1517366</t>
  </si>
  <si>
    <t>7366</t>
  </si>
  <si>
    <t xml:space="preserve">Кам'янська міська територіальна громада </t>
  </si>
  <si>
    <t>2015–2024</t>
  </si>
  <si>
    <t>2023–2024</t>
  </si>
  <si>
    <t>2018–2025</t>
  </si>
  <si>
    <t>2019–2024</t>
  </si>
  <si>
    <t>0611291</t>
  </si>
  <si>
    <t>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</si>
  <si>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</si>
  <si>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Закупівля мультимедійного обладнання</t>
  </si>
  <si>
    <t>0611292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</si>
  <si>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</si>
  <si>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</si>
  <si>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1217462</t>
  </si>
  <si>
    <t>7462</t>
  </si>
  <si>
    <t>0456</t>
  </si>
  <si>
    <t>Утримання та розвиток автомобільних доріг та дорожньої інфраструктури за рахунок субвенції з державного бюджету</t>
  </si>
  <si>
    <t>Нове будівництво автодороги від мкр-ну Сонячний до вул. Спаської у  м.Кривий Ріг Дніпропетровської області</t>
  </si>
  <si>
    <t>1218340</t>
  </si>
  <si>
    <t>Верхньодніпровська міська територіальна громада</t>
  </si>
  <si>
    <t xml:space="preserve">Реконструкція першої нитки напірного каналізаційного колектору від ГКНС до камери гасіння в м. Верхньодніпровськ Дніпропетровської області </t>
  </si>
  <si>
    <t>Реконструкція каналізаційної насосної станції № 12 із застосуванням енергозберігаючого насосно-силового обладнання за адресою: вул. Західний проїзд 6а, м. Кам’янське, Дніпропетровська обл.  (у  т. ч. ПКД та експертиза)</t>
  </si>
  <si>
    <t>Реконструкція грабельного відділення каналізаційної насосної станції № 2 за адресою: вул. Широка 16, м. Кам’янське, Дніпропетровська обл.  (у  т. ч. ПКД та експертиза)</t>
  </si>
  <si>
    <t>Реконструкція каналізаційної насосної станції № 15 із застосуванням енергозберігаючого насосно-силового обладнання за адресою: б-р Незалежності 2/2, м. Кам’янське, Дніпропетровська обл. (у  т. ч. ПКД та експертиза)</t>
  </si>
  <si>
    <t>Реконструкція каналізаційної насосної станції № 9 із застосуванням енергозберігаючого насосно-силового обладнання за адресою: вул. Криворізька 14в, м. Кам’янське, Дніпропетровська обл.  (у  т. ч. ПКД та експертиза)</t>
  </si>
  <si>
    <t>Реконструкція каналізаційної насосної станції № 11 із застосуванням енергозберігаючого насосно-силового обладнання за адресою: вул. Федора Бульбенка 79б, м. Кам’янське, Дніпропетровська обл.  (у  т. ч. ПКД та експертиза)</t>
  </si>
  <si>
    <t>Реконструкція каналізаційної насосної станції № 13 із застосуванням енергозберігаючого насосно-силового обладнання за адресою: м. Кам’янське, вул. Харківська, 2  (у  т. ч. ПКД та експертиза)</t>
  </si>
  <si>
    <t>Реалізація проектів в рамках Надзвичайної кредитної програми для відновлення України</t>
  </si>
  <si>
    <t>0717322</t>
  </si>
  <si>
    <t>"Реконструкції існуючих споруд водонапірних башт 1 та 2 КП "Дніпропетровський обласний спеціалізований реабілітаційний центр "Солоний лиман". Коригування</t>
  </si>
  <si>
    <t>Реконструкція комунального закладу "Дошкільний навчальний заклад (ясла-садок) – центр розвитку дитини №27 "Орлятко" Кам’янської міської ради за адресою: 
просп. Наддніпрянський, 5. Коригування</t>
  </si>
  <si>
    <t>2021–2023</t>
  </si>
  <si>
    <t>Нове будівництво  протирадіаційного укриття (ПРУ)  для Комунального закладу дошкільної освіти (ясла-садок) комбінованого типу № 201 Криворізької міської ради за адресою:  вул.Алмазна,  будинок 41, м. Кривий Ріг, Дніпропетровська обл., 50025 (у т. ч. ПКД)</t>
  </si>
  <si>
    <t>Нове будівництво захисної споруди цивільного захисту (споруда подвійного призначення з властивостями протирадіаційного укриття) на території  Комунального закладу  дошкільної освіти (ясла-садок) № 301 Криворізької міської ради за адресою: бульв. Вечірній, буд. 24, м.Кривий Ріг, Дніпропетровська обл. (у т.ч. ПКД)</t>
  </si>
  <si>
    <t>Нове будівництво протирадіаційного укриття (ПРУ) за адресою: Дніпропетровська область, Дніпровський район, смт Петриківка, проспект Петра Калнишевського, в районі будинку 36А 
(у т.ч. ПКД)</t>
  </si>
  <si>
    <t>0611091</t>
  </si>
  <si>
    <t>1091</t>
  </si>
  <si>
    <t>0930</t>
  </si>
  <si>
    <t>Підготовка кадрів закладами професійної (професійно-технічної) освіти та іншими закладами освіти за рахунок коштів місцевого бюджету</t>
  </si>
  <si>
    <t>Реконструкція очисних споруд каналізації КП "Синельниківський міський водоканал" Дніпропетровської обласної ради", м. Синельниково, Дніпропетровської області  (у  т. ч. ПКД та експертиза)</t>
  </si>
  <si>
    <t>Будівництво (реконструкція) будівель КП "Дніпропетровська багатопрофільна клінічна лікарня з надання психіатричної допомоги" ДОР:</t>
  </si>
  <si>
    <t>Нове будівництво опалювальної окремо розташованої модульної газової котельні КП "Дніпропетровська багатопрофільна клінічна лікарня з надання психіатричної допомоги" ДОР за адресою: м. Дніпро, вул. Сержанта Литвищенка, 60 (у т.ч. ПКД)</t>
  </si>
  <si>
    <t>Реконструкція відділення екстреної медичної допомоги КНП "Першотравенська міська лікарня" Першотравенської міської ради за адресою: м. Першотравенськ, вул. Шахтарської Слави 
( у т.ч. ПКД)</t>
  </si>
  <si>
    <t>Реконструкція Криворізької загальноосвітньої школи І-ІІІ ступенів № 37 Криворізької міської ради за адресою: вул. Таісії Буряченко, 17, м. Кривий Ріг, Дніпропетровська область 
(у т.ч. ПКД)</t>
  </si>
  <si>
    <t>2019–2022</t>
  </si>
  <si>
    <t>Будівництво будівель (споруд) КП "Регіональний медичний центр родинного здоров’я" ДОР" :</t>
  </si>
  <si>
    <t>Нове будівництво захисної споруди цивільного захисту № 1 для КП "Регіональний медичний центр родинного здоров’я" Дніпропетровської обласної ради" за адресою: вул. Космічна, 13, м.Дніпро (у т.ч. ПКД)</t>
  </si>
  <si>
    <t>Нове будівництво захисної споруди цивільного захисту № 2 для КП "Регіональний медичний центр родинного здоров’я" Дніпропетровської обласної ради" за адресою: вул. Космічна, 13, м.Дніпро (у т.ч. ПКД)</t>
  </si>
  <si>
    <t>Реконструкція  будівель КП "Психоневрологічний центр медико-соціальної реабілітації дітей з тяжкими розладами мовлення та ураженнями центральної нервової системи" ДОР":</t>
  </si>
  <si>
    <t>Реконструкція відділення екстреної медичної допомоги КП "Новомосковська центральна районна лікарня" Дніпропетровської обласної ради" за адресою: м. Новомосковськ, вул.Гетьманська, 238 ( у т.ч. ПКД)</t>
  </si>
  <si>
    <t xml:space="preserve">Реконструкція будівлі головного корпусу (блоки № 1,2,3) КЗ "ДОДКЛ" ДОР" по вул. Космічній, 13 м. Дніпро, в межах землекористування ( у т. ч. ПКД) </t>
  </si>
  <si>
    <t>Реконструкція 2-го поверху головного корпусу Блок В КНП "Павлоградська лікарня інтенсивного лікування" Павлоградської міської ради під реабілітаційне відділення за адресою: Дніпропетровська область, м. Павлоград, вул. Дніпровська, 541 (у т. ч. ПКД)</t>
  </si>
  <si>
    <t>0712010</t>
  </si>
  <si>
    <t>2010</t>
  </si>
  <si>
    <t>0731</t>
  </si>
  <si>
    <t>Багатопрофільна стаціонарна медична допомога населенню</t>
  </si>
  <si>
    <t>0712020</t>
  </si>
  <si>
    <t>2020</t>
  </si>
  <si>
    <t>0732</t>
  </si>
  <si>
    <t>Спеціалізована стаціонарна медична допомога населенню</t>
  </si>
  <si>
    <t>1519750</t>
  </si>
  <si>
    <t>9750</t>
  </si>
  <si>
    <t>0180</t>
  </si>
  <si>
    <t>Субвенція з місцевого бюджету на співфінансування інвестиційних проектів</t>
  </si>
  <si>
    <t>2023-2025</t>
  </si>
  <si>
    <t>Реконструкція Зеленодольського ліцею № 2 Зеленодольської міської ради Дніпропетровської області під опорний заклад за адресою: 53860,  Дніпропетровська область, Криворізький район,  м. Зеленодольськ, вул. Рибалка, 7,  код юридичної особи в ЄДРПОУ: 20263339 (у т. ч. ПКД)</t>
  </si>
  <si>
    <t>"Реконструкція частини приміщень стаціонарного відділення з прибудовою під встановлення системи ангіографічної інтервенційної КП "Дніпропетровський обласний клінічний центр діагностики та лікування" ДОР" за адресою: м. Дніпро, вул. Князя Володимира Великого, 28"</t>
  </si>
  <si>
    <t>Закупівля засобів навчання для навчальних кабінетів закладів загальної середньої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t>
  </si>
  <si>
    <t> 0800000</t>
  </si>
  <si>
    <t>Департамент соціального захисту населення Дніпропетровської обласної державної адміністрації </t>
  </si>
  <si>
    <t>0810000</t>
  </si>
  <si>
    <t>0817323</t>
  </si>
  <si>
    <t>7323</t>
  </si>
  <si>
    <t>Будівництво установ та закладів соціальної сфери</t>
  </si>
  <si>
    <t>Реконструкція системи газопостачання котельні КЗ "Зеленопільський ПНІ" ДОР" за адресою: Дніпропетровська обл, Криворізький р-н, с. Зелене Поле, вул. Південна, буд. 46А (у тому числі проєктно-кошторисна документація)</t>
  </si>
  <si>
    <t>0611221</t>
  </si>
  <si>
    <t>1221</t>
  </si>
  <si>
    <t>Співфінансування заходів, що реалізуються за рахунок субвенції з державного бюджету місцевим бюджетам на створення навчально-практичних центрів сучасної професійної (професійно-технічної) освіти</t>
  </si>
  <si>
    <t>Створення навчально-практичних центрів сучасної професійної (професійно-технічної) освіти</t>
  </si>
  <si>
    <t>0611222</t>
  </si>
  <si>
    <t>1222</t>
  </si>
  <si>
    <t>Виконання заходів щодо створення навчально-практичних центрів сучасної професійної (професійно-технічної) освіти за рахунок субвенції з державного бюджету місцевим бюджетам</t>
  </si>
  <si>
    <t>0615031</t>
  </si>
  <si>
    <t>5031</t>
  </si>
  <si>
    <t>0810</t>
  </si>
  <si>
    <t>Утримання та навчально-тренувальна робота комунальних дитячо-юнацьких спортивних шкіл</t>
  </si>
  <si>
    <t>Поліпшення матеріально-технічної бази та забезпечення належного функціонування дитячо-юнацьких спортивних шкіл</t>
  </si>
  <si>
    <t>0617321</t>
  </si>
  <si>
    <t>Будівництво освітніх установ та закладів</t>
  </si>
  <si>
    <t>Реконструкція комерційного вузла обліку газу за адресою : м.Дніпро, вул.Трудових резервів, 4</t>
  </si>
  <si>
    <t>2024-2025</t>
  </si>
  <si>
    <t>2014–2025</t>
  </si>
  <si>
    <t>Нове будівництво  протирадіаційного укриття (ПРУ)  для Криворізького Центрально-Міського ліцею Криворізької міської ради  Дніпропетровської області за адресою: просп. Центральний, будинок 12, м. Кривий Ріг, Дніпропетровська обл., 50002 (у т. ч. ПКД)</t>
  </si>
  <si>
    <t>Нове будівництво  захисної споруди цивільного захисту (споруда подвійного призначення з властивостями протирадіаційного укриття) на території Криворізького ліцею № 4  Криворізької міської ради за адресою: вул. Героїв АТО, будинок 15, м. Кривий Ріг, Дніпропетровська область, 50069 (у т. ч. ПКД)</t>
  </si>
  <si>
    <t>Нове будівництво захисної споруди цивільного захисту для КП "Дніпропетровська обласна клінічна лікарня ім. І.І. Мечникова" ДОР"  за адресою: пл. Соборна, 14, м. Дніпро (у т. ч. ПКД)</t>
  </si>
  <si>
    <t xml:space="preserve">Будівництво (реконструкція)  будівель КП "Дніпропетровська обласна клінічна лікарня 
ім. І.І. Мечникова" ДОР" </t>
  </si>
  <si>
    <t>Реконструкція комплексу будівель КП "Психоневрологічний центр медико-соціальної реабілітації дітей з тяжкими розладами мовлення та ураженнями центральної нервової системи" ДОР" під  реабілітаційний центр за адресою:м.Дніпро, вул.20-ти річчя Перемоги,34. (II черга),  (у т. ч. ПКД)</t>
  </si>
  <si>
    <t>Реконструкція частини будівлі терапевтичного корпусу КЗ "Дніпровське КОШМД" по вул.Володимира Антоновича, 65 у м. Дніпрі під Центр гострої кардіоваскулярної та цереброваскулярної патології (у т. ч. ПКД)</t>
  </si>
  <si>
    <t>0611252</t>
  </si>
  <si>
    <t>1252</t>
  </si>
  <si>
    <t>Виконання заходів щодо придбання шкільних автобусів за рахунок субвенції з державного бюджету місцевим бюджетам</t>
  </si>
  <si>
    <t>Придбання шкільних автобусів</t>
  </si>
  <si>
    <t>Реконструкція  будівлі  головного  корпусу  КП “Криворізька  міська клінічна  лікарня  №2”  Криворізької  міської  ради за  адресою:  Дніпропетровська  область,  м.  Кривий  Ріг,  майдан  30-річчя Перемоги, 2</t>
  </si>
  <si>
    <t>Реконструкція будівлі головного корпусу КП “Криворізька міська клінічна лікарня №2” Криворізької міської ради за адресою: Дніпропетровська область, м. Кривий Ріг, майдан 30-річчя Перемоги, 2 (у т. ч. ПКД)</t>
  </si>
  <si>
    <t>0611251</t>
  </si>
  <si>
    <t>1251</t>
  </si>
  <si>
    <t>Співфінансування заходів, що реалізуються за рахунок субвенції з державного бюджету місцевим бюджетам на придбання шкільних автобусів</t>
  </si>
  <si>
    <t>1217461</t>
  </si>
  <si>
    <t>7461</t>
  </si>
  <si>
    <t>Утримання та розвиток автомобільних доріг та дорожньої інфраструктури за рахунок коштів місцевого бюджету</t>
  </si>
  <si>
    <t>1517386</t>
  </si>
  <si>
    <t>7386</t>
  </si>
  <si>
    <t>Виконання робіт з реконструкції будівлі головного корпусу  КП “Криворізька  міська клінічна  лікарня  №2”  Криворізької  міської  ради за  адресою:  Дніпропетровська  область,  м.  Кривий  Ріг,  майдан  30-річчя Перемоги, 2</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</si>
  <si>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</si>
  <si>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</si>
  <si>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</si>
  <si>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 за рахунок коштів місцевого бюджету</t>
  </si>
  <si>
    <t>Будівництво захисної споруди цивільного захисту у комунальному закладі "Зеленопільський психоневрологічний інтернат" Дніпропетровської обласної ради" (у тому числі виготовлення проєктно-кошторисної документації)</t>
  </si>
  <si>
    <t>Будівництво захисної споруди цивільного захисту з улаштуванням переходу у комунальному закладі "Дніпропетровський дитячий будинок-інтернат" Дніпропетровської обласної ради" (у тому числі виготовлення проєктно-кошторисної документації)</t>
  </si>
  <si>
    <t>Розробка проектно-кошторисної документації по об'єкту: "Реконструкція системи електропостачання КП "ДНІПРОПЕТРОВСЬКА ОБЛАСНА СТАНЦІЯ ПЕРЕЛИВАННЯ КРОВІ" за адресою: 49069, Україна, Дніпропетровська область, м. Дніпро, проспект Богдана Хмельницького, 17 шляхом встановлення сонячних батарей з акумулюванням електричної енергії"</t>
  </si>
  <si>
    <t>Реконструкція споруд Комунального закладу дошкільної освіти (ясла-садок) комбінованого типу № 70" КМР:</t>
  </si>
  <si>
    <t>Будівництво (реконструкція) споруд КП “Криворізька міська клінічна лікарня №2” КМР:</t>
  </si>
  <si>
    <t>Нове будівництво захисної споруди цивільного захисту КП “Криворізька міська клінічна лікарня №2” Криворізької міської ради за адресою: Дніпропетровська область, м. Кривий Ріг, майдан 30-річчя Перемоги, 2 (у т. ч. ПКД)</t>
  </si>
  <si>
    <t>Забезпечення безпечних умов перебування в установах охорони здоров'я</t>
  </si>
  <si>
    <t>Забезпечення безпечних умов перебування у закладах освіти</t>
  </si>
  <si>
    <t>Будівництво захисної споруди цивільного захисту у комунальному закладі "Могилівський геріатричний пансіонат" Дніпропетровської обласної ради"</t>
  </si>
  <si>
    <t>1014060</t>
  </si>
  <si>
    <t>4060</t>
  </si>
  <si>
    <t>0828</t>
  </si>
  <si>
    <t>Забезпечення діяльності палаців i будинків культури, клубів, центрів дозвілля та iнших клубних закладів</t>
  </si>
  <si>
    <t>Поліпшення матеріально-технічної бази та забезпечення належного функціонування закладів культури</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</si>
  <si>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</si>
  <si>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</si>
  <si>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</si>
  <si>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Забезпечення якісної, сучасної та доступної загальної середньої освіти “Нова українська школа”</t>
  </si>
  <si>
    <t>Закупівля засобів навчання та комп’ютерного обладнання для оснащення навчальних кабінетів предмета “Захист України”</t>
  </si>
  <si>
    <t>Реконструкція приміщень I поверху головного корпусу під встановлення ангіографічної системи для нейрохірургічних втручань Azurion 7 B20 КП "Дніпропетровська обласна клінічна лікарня ім. І.І. Мечникова" ДОР" за адресою: пл. Соборна, 14, м. Дніпро. Коригування.</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</si>
  <si>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</si>
  <si>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</si>
  <si>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</si>
  <si>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Реконструкція технічного підвалу під споруду подвійного призначення (СПП) із захисними властивостями протирадіаційного укриття (ПРУ) для Комунального закладу дошкільної освіти (ясла-садок) комбінованого типу № 70 Криворізької міської ради за адресою: вул. Кривбасівська, 54-А, м. Кривий Ріг, Дніпропетровська область, 50024  (у т.ч. ПКД)</t>
  </si>
  <si>
    <t>Придбання джерел резервного живлення з метою забезпечення безперебійного навчального процесу</t>
  </si>
  <si>
    <t>0611023</t>
  </si>
  <si>
    <t>1023</t>
  </si>
  <si>
    <t>Надання загальної середньої освіти спеціалізованими закладами загальної середньої освіти за рахунок коштів місцевого бюджету</t>
  </si>
  <si>
    <t>0611025</t>
  </si>
  <si>
    <t>1025</t>
  </si>
  <si>
    <t>Надання загальної середньої освіти навчально-реабілітаційними центрами для дітей з особливими освітніми потребами, зумовленими складними порушеннями розвитку, за рахунок коштів місцевого бюджету</t>
  </si>
  <si>
    <t>0813102</t>
  </si>
  <si>
    <t>3102</t>
  </si>
  <si>
    <t>1020</t>
  </si>
  <si>
    <t>Забезпечення соціальними послугами стаціонарного догляду з наданням місця для проживання, всебічної підтримки, захисту та безпеки осіб, які не можуть вести самостійний спосіб життя через похилий вік, фізичні та розумові вади, психічні захворювання або інші хвороби</t>
  </si>
  <si>
    <t>Реконструкція внутрішнього газопостачання комунального закладу “Поливанівський психоневрологічний інтернат” Дніпропетровської обласної ради” (у тому числі виготовлення проектно-кошторисної документації)</t>
  </si>
  <si>
    <t>Реконструкція електричних мереж 0,4кВ з встановленням джерела живлення у комунальному закладі “Дніпропетровський дитячий будинок інтернат” Дніпропетровської обласної ради” (у тому числі виготовлення проектно-кошторисної документації)</t>
  </si>
  <si>
    <t xml:space="preserve">Зміцнення матеріально-технічної бази закладів соціального захисту населення </t>
  </si>
  <si>
    <t>0813101</t>
  </si>
  <si>
    <t>3101</t>
  </si>
  <si>
    <t>1010</t>
  </si>
  <si>
    <t>Забезпечення соціальними послугами стаціонарного догляду з наданням місця для проживання дітей з вадами фізичного та розумового розвитку</t>
  </si>
  <si>
    <t>Реконструкція комплексу будівель КП "Психоневрологічний центр медико-соціальної реабілітації дітей з тяжкими розладами мовлення та ураженнями центральної нервової системи" ДОР" під  реабілітаційний центр за адресою: м. Дніпро, вул. 20-ти річчя Перемоги,34. (I черга),  (у т. ч. ПКД)</t>
  </si>
  <si>
    <t>Реконструкція будівлі лікувального корпусу КНП КЛШМД ДМР під відкриття Мультидисциплінарного Центру Сучасних Медичних Технологій за адресою: м. Дніпро, вул.Філософська, 62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</si>
</sst>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0"/>
      <color theme="1"/>
      <name val="Calibri"/>
      <family val="2"/>
      <charset val="204"/>
      <scheme val="minor"/>
    </font>
    <font>
      <sz val="10"/>
      <name val="Times New Roman"/>
      <family val="1"/>
      <charset val="204"/>
    </font>
    <font>
      <sz val="10"/>
      <name val="Helv"/>
      <charset val="204"/>
    </font>
    <font>
      <sz val="10"/>
      <name val="Times New Roman"/>
      <family val="1"/>
      <charset val="204"/>
    </font>
    <font>
      <sz val="11"/>
      <name val="Times New Roman"/>
      <family val="1"/>
      <charset val="204"/>
    </font>
    <font>
      <sz val="16"/>
      <name val="Times New Roman"/>
      <family val="1"/>
      <charset val="204"/>
    </font>
    <font>
      <u/>
      <sz val="11"/>
      <name val="Times New Roman"/>
      <family val="1"/>
      <charset val="204"/>
    </font>
    <font>
      <b/>
      <sz val="11"/>
      <name val="Times New Roman"/>
      <family val="1"/>
      <charset val="204"/>
    </font>
    <font>
      <sz val="12"/>
      <name val="Times New Roman"/>
      <family val="1"/>
      <charset val="204"/>
    </font>
    <font>
      <sz val="10"/>
      <name val="Calibri"/>
      <family val="2"/>
      <charset val="204"/>
      <scheme val="minor"/>
    </font>
    <font>
      <sz val="16"/>
      <name val="Calibri"/>
      <family val="2"/>
      <charset val="204"/>
      <scheme val="minor"/>
    </font>
    <font>
      <b/>
      <sz val="18"/>
      <name val="Times New Roman"/>
      <family val="1"/>
      <charset val="204"/>
    </font>
    <font>
      <b/>
      <sz val="10"/>
      <name val="Times New Roman"/>
      <family val="1"/>
      <charset val="204"/>
    </font>
    <font>
      <b/>
      <u/>
      <sz val="11"/>
      <name val="Times New Roman"/>
      <family val="1"/>
      <charset val="204"/>
    </font>
    <font>
      <u/>
      <sz val="16"/>
      <name val="Calibri"/>
      <family val="2"/>
      <charset val="204"/>
      <scheme val="minor"/>
    </font>
    <font>
      <u/>
      <sz val="10"/>
      <name val="Calibri"/>
      <family val="2"/>
      <charset val="204"/>
      <scheme val="minor"/>
    </font>
    <font>
      <b/>
      <sz val="16"/>
      <name val="Calibri"/>
      <family val="2"/>
      <charset val="204"/>
      <scheme val="minor"/>
    </font>
    <font>
      <b/>
      <sz val="10"/>
      <name val="Calibri"/>
      <family val="2"/>
      <charset val="204"/>
      <scheme val="minor"/>
    </font>
    <font>
      <i/>
      <u/>
      <sz val="11"/>
      <name val="Times New Roman"/>
      <family val="1"/>
      <charset val="204"/>
    </font>
    <font>
      <b/>
      <i/>
      <u/>
      <sz val="11"/>
      <name val="Times New Roman"/>
      <family val="1"/>
      <charset val="204"/>
    </font>
    <font>
      <i/>
      <sz val="11"/>
      <name val="Times New Roman"/>
      <family val="1"/>
      <charset val="204"/>
    </font>
    <font>
      <i/>
      <u/>
      <sz val="16"/>
      <name val="Calibri"/>
      <family val="2"/>
      <charset val="204"/>
      <scheme val="minor"/>
    </font>
    <font>
      <i/>
      <u/>
      <sz val="10"/>
      <name val="Calibri"/>
      <family val="2"/>
      <charset val="204"/>
      <scheme val="minor"/>
    </font>
    <font>
      <sz val="14"/>
      <name val="Calibri"/>
      <family val="2"/>
      <charset val="204"/>
      <scheme val="minor"/>
    </font>
    <font>
      <sz val="12"/>
      <name val="Calibri"/>
      <family val="2"/>
      <charset val="204"/>
      <scheme val="minor"/>
    </font>
    <font>
      <b/>
      <sz val="16"/>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2" fillId="0" borderId="0"/>
    <xf numFmtId="0" fontId="3" fillId="0" borderId="0"/>
    <xf numFmtId="0" fontId="1" fillId="0" borderId="0"/>
  </cellStyleXfs>
  <cellXfs count="83">
    <xf numFmtId="0" fontId="0" fillId="0" borderId="0" xfId="0"/>
    <xf numFmtId="0" fontId="4" fillId="2" borderId="2" xfId="0" applyFont="1" applyFill="1" applyBorder="1" applyAlignment="1">
      <alignment horizontal="center" vertical="center" wrapText="1"/>
    </xf>
    <xf numFmtId="3"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3" fontId="7" fillId="2" borderId="2" xfId="0" applyNumberFormat="1" applyFont="1" applyFill="1" applyBorder="1" applyAlignment="1">
      <alignment horizontal="justify" vertical="center" wrapText="1"/>
    </xf>
    <xf numFmtId="0" fontId="8" fillId="2" borderId="0" xfId="0" applyFont="1" applyFill="1" applyAlignment="1">
      <alignment vertical="center" wrapText="1"/>
    </xf>
    <xf numFmtId="0" fontId="9" fillId="2" borderId="0" xfId="0" applyFont="1" applyFill="1"/>
    <xf numFmtId="0" fontId="8" fillId="2" borderId="0" xfId="0" applyFont="1" applyFill="1" applyAlignment="1">
      <alignment horizontal="center" vertical="center"/>
    </xf>
    <xf numFmtId="164" fontId="10" fillId="2" borderId="0" xfId="0" applyNumberFormat="1" applyFont="1" applyFill="1"/>
    <xf numFmtId="49" fontId="8" fillId="2" borderId="1" xfId="0" applyNumberFormat="1" applyFont="1" applyFill="1" applyBorder="1" applyAlignment="1">
      <alignment horizontal="center" vertical="center"/>
    </xf>
    <xf numFmtId="0" fontId="1" fillId="2" borderId="0" xfId="0" applyFont="1" applyFill="1" applyAlignment="1">
      <alignment horizontal="center" vertical="center"/>
    </xf>
    <xf numFmtId="0" fontId="12"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49" fontId="13" fillId="2" borderId="2" xfId="0" applyNumberFormat="1" applyFont="1" applyFill="1" applyBorder="1" applyAlignment="1">
      <alignment horizontal="center" vertical="center" wrapText="1"/>
    </xf>
    <xf numFmtId="0" fontId="13"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4" fontId="13" fillId="2" borderId="2" xfId="0" applyNumberFormat="1" applyFont="1" applyFill="1" applyBorder="1" applyAlignment="1">
      <alignment horizontal="center" vertical="center" wrapText="1"/>
    </xf>
    <xf numFmtId="164" fontId="14" fillId="2" borderId="0" xfId="0" applyNumberFormat="1" applyFont="1" applyFill="1"/>
    <xf numFmtId="0" fontId="15" fillId="2" borderId="0" xfId="0" applyFont="1" applyFill="1"/>
    <xf numFmtId="49" fontId="6" fillId="2" borderId="2" xfId="0" applyNumberFormat="1" applyFont="1" applyFill="1" applyBorder="1" applyAlignment="1">
      <alignment horizontal="center" vertical="center" wrapText="1"/>
    </xf>
    <xf numFmtId="0" fontId="6" fillId="2" borderId="2" xfId="0" applyFont="1" applyFill="1" applyBorder="1" applyAlignment="1">
      <alignment horizontal="left" vertical="center" wrapText="1"/>
    </xf>
    <xf numFmtId="4" fontId="6" fillId="2" borderId="2" xfId="0" applyNumberFormat="1" applyFont="1" applyFill="1" applyBorder="1" applyAlignment="1">
      <alignment horizontal="center" vertical="center" wrapText="1"/>
    </xf>
    <xf numFmtId="4" fontId="15" fillId="2" borderId="0" xfId="0" applyNumberFormat="1" applyFont="1" applyFill="1"/>
    <xf numFmtId="49" fontId="4" fillId="2" borderId="2" xfId="0" applyNumberFormat="1" applyFont="1" applyFill="1" applyBorder="1" applyAlignment="1">
      <alignment horizontal="center" vertical="center" wrapText="1"/>
    </xf>
    <xf numFmtId="0" fontId="4" fillId="2" borderId="2" xfId="0" applyFont="1" applyFill="1" applyBorder="1" applyAlignment="1">
      <alignment horizontal="left" vertical="center" wrapText="1"/>
    </xf>
    <xf numFmtId="4" fontId="4" fillId="2" borderId="2" xfId="0" applyNumberFormat="1"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3" fontId="4" fillId="2" borderId="2" xfId="0" applyNumberFormat="1" applyFont="1" applyFill="1" applyBorder="1" applyAlignment="1">
      <alignment horizontal="left" vertical="center" wrapText="1"/>
    </xf>
    <xf numFmtId="4" fontId="9" fillId="2" borderId="0" xfId="0" applyNumberFormat="1" applyFont="1" applyFill="1"/>
    <xf numFmtId="0" fontId="7" fillId="2"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4" fontId="7" fillId="2" borderId="2" xfId="0" applyNumberFormat="1"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164" fontId="16" fillId="2" borderId="0" xfId="0" applyNumberFormat="1" applyFont="1" applyFill="1"/>
    <xf numFmtId="0" fontId="17" fillId="2" borderId="0" xfId="0" applyFont="1" applyFill="1"/>
    <xf numFmtId="3" fontId="6" fillId="2" borderId="2" xfId="0" applyNumberFormat="1" applyFont="1" applyFill="1" applyBorder="1" applyAlignment="1">
      <alignment horizontal="center" vertical="center" wrapText="1"/>
    </xf>
    <xf numFmtId="164" fontId="6" fillId="2" borderId="2" xfId="0" applyNumberFormat="1" applyFont="1" applyFill="1" applyBorder="1" applyAlignment="1">
      <alignment horizontal="center" vertical="center" wrapText="1"/>
    </xf>
    <xf numFmtId="3" fontId="4" fillId="2" borderId="2" xfId="0" applyNumberFormat="1" applyFont="1" applyFill="1" applyBorder="1" applyAlignment="1">
      <alignment horizontal="justify" vertical="center" wrapText="1"/>
    </xf>
    <xf numFmtId="49" fontId="18" fillId="2" borderId="2" xfId="0" applyNumberFormat="1" applyFont="1" applyFill="1" applyBorder="1" applyAlignment="1">
      <alignment horizontal="center" vertical="center" wrapText="1"/>
    </xf>
    <xf numFmtId="49" fontId="19" fillId="2" borderId="2" xfId="0" applyNumberFormat="1" applyFont="1" applyFill="1" applyBorder="1" applyAlignment="1">
      <alignment horizontal="center" vertical="center" wrapText="1"/>
    </xf>
    <xf numFmtId="0" fontId="18" fillId="2" borderId="2" xfId="0" applyFont="1" applyFill="1" applyBorder="1" applyAlignment="1">
      <alignment horizontal="left" vertical="center" wrapText="1"/>
    </xf>
    <xf numFmtId="3" fontId="20" fillId="2" borderId="2" xfId="0" applyNumberFormat="1" applyFont="1" applyFill="1" applyBorder="1" applyAlignment="1">
      <alignment horizontal="left" vertical="center" wrapText="1"/>
    </xf>
    <xf numFmtId="3" fontId="20" fillId="2" borderId="2" xfId="0" applyNumberFormat="1" applyFont="1" applyFill="1" applyBorder="1" applyAlignment="1">
      <alignment horizontal="center" vertical="center" wrapText="1"/>
    </xf>
    <xf numFmtId="4" fontId="20" fillId="2" borderId="2"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164" fontId="21" fillId="2" borderId="0" xfId="0" applyNumberFormat="1" applyFont="1" applyFill="1"/>
    <xf numFmtId="0" fontId="22" fillId="2" borderId="0" xfId="0" applyFont="1" applyFill="1"/>
    <xf numFmtId="0" fontId="20" fillId="2" borderId="2" xfId="0" applyFont="1" applyFill="1" applyBorder="1" applyAlignment="1">
      <alignment horizontal="center" vertical="center" wrapText="1"/>
    </xf>
    <xf numFmtId="49" fontId="4" fillId="2" borderId="2" xfId="0" applyNumberFormat="1" applyFont="1" applyFill="1" applyBorder="1" applyAlignment="1" applyProtection="1">
      <alignment horizontal="center" vertical="center" wrapText="1"/>
      <protection locked="0"/>
    </xf>
    <xf numFmtId="0" fontId="4" fillId="2" borderId="2" xfId="0" applyFont="1" applyFill="1" applyBorder="1" applyAlignment="1" applyProtection="1">
      <alignment horizontal="left" vertical="center" wrapText="1"/>
      <protection locked="0"/>
    </xf>
    <xf numFmtId="0" fontId="4" fillId="2" borderId="2" xfId="0" applyNumberFormat="1" applyFont="1" applyFill="1" applyBorder="1" applyAlignment="1">
      <alignment horizontal="center" vertical="center" wrapText="1"/>
    </xf>
    <xf numFmtId="4" fontId="23" fillId="2" borderId="0" xfId="0" applyNumberFormat="1" applyFont="1" applyFill="1"/>
    <xf numFmtId="164" fontId="23" fillId="2" borderId="0" xfId="0" applyNumberFormat="1" applyFont="1" applyFill="1"/>
    <xf numFmtId="4" fontId="7" fillId="2" borderId="0" xfId="0" applyNumberFormat="1" applyFont="1" applyFill="1" applyBorder="1" applyAlignment="1">
      <alignment horizontal="center" vertical="center" wrapText="1"/>
    </xf>
    <xf numFmtId="3" fontId="24" fillId="2" borderId="0" xfId="0" applyNumberFormat="1" applyFont="1" applyFill="1"/>
    <xf numFmtId="0" fontId="9" fillId="2" borderId="0" xfId="0" applyFont="1" applyFill="1" applyBorder="1"/>
    <xf numFmtId="0" fontId="5" fillId="2" borderId="0" xfId="2" applyFont="1" applyFill="1" applyBorder="1" applyAlignment="1">
      <alignment wrapText="1"/>
    </xf>
    <xf numFmtId="49" fontId="8" fillId="2" borderId="0" xfId="2" applyNumberFormat="1" applyFont="1" applyFill="1" applyAlignment="1">
      <alignment horizontal="center" vertical="center"/>
    </xf>
    <xf numFmtId="4" fontId="24" fillId="2" borderId="0" xfId="0" applyNumberFormat="1" applyFont="1" applyFill="1"/>
    <xf numFmtId="3" fontId="4" fillId="0" borderId="2" xfId="0" applyNumberFormat="1" applyFont="1" applyFill="1" applyBorder="1" applyAlignment="1">
      <alignment horizontal="left" vertical="center" wrapText="1"/>
    </xf>
    <xf numFmtId="3" fontId="4" fillId="2" borderId="0" xfId="0" applyNumberFormat="1" applyFont="1" applyFill="1" applyBorder="1" applyAlignment="1">
      <alignment horizontal="center" vertical="center" wrapText="1"/>
    </xf>
    <xf numFmtId="3" fontId="13" fillId="2" borderId="2"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4" fontId="13" fillId="0" borderId="2" xfId="0"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4" fontId="6"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3" fontId="13"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0" fontId="25" fillId="2" borderId="0" xfId="0" applyFont="1" applyFill="1" applyAlignment="1">
      <alignment horizontal="left" wrapText="1"/>
    </xf>
    <xf numFmtId="0" fontId="8" fillId="2" borderId="0" xfId="0" applyFont="1" applyFill="1" applyAlignment="1">
      <alignment horizontal="left" vertical="center" wrapText="1"/>
    </xf>
    <xf numFmtId="0" fontId="11" fillId="2" borderId="0" xfId="0" applyFont="1" applyFill="1" applyAlignment="1">
      <alignment horizontal="center" vertical="center"/>
    </xf>
    <xf numFmtId="0" fontId="25" fillId="2" borderId="0" xfId="0" applyFont="1" applyFill="1" applyAlignment="1">
      <alignment horizontal="center"/>
    </xf>
  </cellXfs>
  <cellStyles count="5">
    <cellStyle name="Звичайний 22" xfId="1"/>
    <cellStyle name="Обычный" xfId="0" builtinId="0"/>
    <cellStyle name="Обычный 2" xfId="3"/>
    <cellStyle name="Обычный 4" xfId="4"/>
    <cellStyle name="Обычный_Додаток 6 джерела.." xfId="2"/>
  </cellStyles>
  <dxfs count="0"/>
  <tableStyles count="0" defaultTableStyle="TableStyleMedium2" defaultPivotStyle="PivotStyleLight16"/>
  <colors>
    <mruColors>
      <color rgb="FFFFCC66"/>
      <color rgb="FF00FF00"/>
      <color rgb="FFFF00FF"/>
      <color rgb="FF66FF66"/>
      <color rgb="FF00FFFF"/>
      <color rgb="FF99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8"/>
  <sheetViews>
    <sheetView showZeros="0" tabSelected="1" view="pageBreakPreview" zoomScale="70" zoomScaleNormal="60" zoomScaleSheetLayoutView="70" zoomScalePageLayoutView="70" workbookViewId="0">
      <pane xSplit="4" ySplit="9" topLeftCell="E182" activePane="bottomRight" state="frozen"/>
      <selection pane="topRight" activeCell="E1" sqref="E1"/>
      <selection pane="bottomLeft" activeCell="A10" sqref="A10"/>
      <selection pane="bottomRight" activeCell="L192" sqref="L192"/>
    </sheetView>
  </sheetViews>
  <sheetFormatPr defaultRowHeight="21" x14ac:dyDescent="0.35"/>
  <cols>
    <col min="1" max="2" width="13.7109375" style="9" customWidth="1"/>
    <col min="3" max="3" width="16.7109375" style="9" customWidth="1"/>
    <col min="4" max="4" width="60.7109375" style="9" customWidth="1"/>
    <col min="5" max="5" width="90.7109375" style="9" customWidth="1"/>
    <col min="6" max="6" width="13.28515625" style="9" customWidth="1"/>
    <col min="7" max="8" width="16" style="9" customWidth="1"/>
    <col min="9" max="9" width="18.140625" style="9" customWidth="1"/>
    <col min="10" max="10" width="11.7109375" style="9" customWidth="1"/>
    <col min="11" max="11" width="22.140625" style="11" customWidth="1"/>
    <col min="12" max="12" width="17.7109375" style="9" customWidth="1"/>
    <col min="13" max="13" width="29.140625" style="9" customWidth="1"/>
    <col min="14" max="16384" width="9.140625" style="9"/>
  </cols>
  <sheetData>
    <row r="1" spans="1:12" ht="53.25" customHeight="1" x14ac:dyDescent="0.35">
      <c r="A1" s="8"/>
      <c r="B1" s="8"/>
      <c r="H1" s="80" t="s">
        <v>10</v>
      </c>
      <c r="I1" s="80"/>
      <c r="J1" s="80"/>
    </row>
    <row r="2" spans="1:12" x14ac:dyDescent="0.35">
      <c r="A2" s="10"/>
    </row>
    <row r="3" spans="1:12" ht="22.5" x14ac:dyDescent="0.35">
      <c r="A3" s="81" t="s">
        <v>0</v>
      </c>
      <c r="B3" s="81"/>
      <c r="C3" s="81"/>
      <c r="D3" s="81"/>
      <c r="E3" s="81"/>
      <c r="F3" s="81"/>
      <c r="G3" s="81"/>
      <c r="H3" s="81"/>
      <c r="I3" s="81"/>
      <c r="J3" s="81"/>
    </row>
    <row r="4" spans="1:12" ht="22.5" x14ac:dyDescent="0.35">
      <c r="A4" s="81" t="s">
        <v>11</v>
      </c>
      <c r="B4" s="81"/>
      <c r="C4" s="81"/>
      <c r="D4" s="81"/>
      <c r="E4" s="81"/>
      <c r="F4" s="81"/>
      <c r="G4" s="81"/>
      <c r="H4" s="81"/>
      <c r="I4" s="81"/>
      <c r="J4" s="81"/>
    </row>
    <row r="5" spans="1:12" ht="22.5" x14ac:dyDescent="0.35">
      <c r="A5" s="81" t="s">
        <v>21</v>
      </c>
      <c r="B5" s="81"/>
      <c r="C5" s="81"/>
      <c r="D5" s="81"/>
      <c r="E5" s="81"/>
      <c r="F5" s="81"/>
      <c r="G5" s="81"/>
      <c r="H5" s="81"/>
      <c r="I5" s="81"/>
      <c r="J5" s="81"/>
    </row>
    <row r="6" spans="1:12" x14ac:dyDescent="0.35">
      <c r="A6" s="12" t="s">
        <v>18</v>
      </c>
      <c r="G6" s="65"/>
    </row>
    <row r="7" spans="1:12" x14ac:dyDescent="0.35">
      <c r="A7" s="13" t="s">
        <v>12</v>
      </c>
    </row>
    <row r="8" spans="1:12" ht="95.25" customHeight="1" x14ac:dyDescent="0.35">
      <c r="A8" s="14" t="s">
        <v>1</v>
      </c>
      <c r="B8" s="14" t="s">
        <v>2</v>
      </c>
      <c r="C8" s="14" t="s">
        <v>3</v>
      </c>
      <c r="D8" s="14" t="s">
        <v>4</v>
      </c>
      <c r="E8" s="14" t="s">
        <v>5</v>
      </c>
      <c r="F8" s="14" t="s">
        <v>6</v>
      </c>
      <c r="G8" s="14" t="s">
        <v>7</v>
      </c>
      <c r="H8" s="14" t="s">
        <v>8</v>
      </c>
      <c r="I8" s="14" t="s">
        <v>32</v>
      </c>
      <c r="J8" s="14" t="s">
        <v>33</v>
      </c>
    </row>
    <row r="9" spans="1:12" x14ac:dyDescent="0.35">
      <c r="A9" s="15">
        <v>1</v>
      </c>
      <c r="B9" s="15">
        <v>2</v>
      </c>
      <c r="C9" s="15">
        <v>3</v>
      </c>
      <c r="D9" s="15">
        <v>4</v>
      </c>
      <c r="E9" s="15">
        <v>5</v>
      </c>
      <c r="F9" s="15">
        <v>6</v>
      </c>
      <c r="G9" s="15">
        <v>7</v>
      </c>
      <c r="H9" s="15">
        <v>8</v>
      </c>
      <c r="I9" s="15">
        <v>9</v>
      </c>
      <c r="J9" s="15">
        <v>10</v>
      </c>
    </row>
    <row r="10" spans="1:12" s="22" customFormat="1" ht="39.950000000000003" customHeight="1" x14ac:dyDescent="0.35">
      <c r="A10" s="16" t="s">
        <v>13</v>
      </c>
      <c r="B10" s="16"/>
      <c r="C10" s="16"/>
      <c r="D10" s="17" t="s">
        <v>14</v>
      </c>
      <c r="E10" s="18"/>
      <c r="F10" s="19"/>
      <c r="G10" s="66"/>
      <c r="H10" s="66"/>
      <c r="I10" s="20">
        <f>I11</f>
        <v>194670030</v>
      </c>
      <c r="J10" s="19"/>
      <c r="K10" s="21"/>
    </row>
    <row r="11" spans="1:12" s="22" customFormat="1" ht="39.950000000000003" customHeight="1" x14ac:dyDescent="0.35">
      <c r="A11" s="23" t="s">
        <v>15</v>
      </c>
      <c r="B11" s="16"/>
      <c r="C11" s="23"/>
      <c r="D11" s="24" t="s">
        <v>14</v>
      </c>
      <c r="E11" s="18"/>
      <c r="F11" s="18"/>
      <c r="G11" s="40"/>
      <c r="H11" s="40"/>
      <c r="I11" s="25">
        <f>I34+I38+I19+I26+I28+I42+I44+I32+I30+I12+I22+I24+I15+I17</f>
        <v>194670030</v>
      </c>
      <c r="J11" s="18"/>
      <c r="K11" s="21"/>
      <c r="L11" s="26"/>
    </row>
    <row r="12" spans="1:12" s="22" customFormat="1" ht="60" x14ac:dyDescent="0.35">
      <c r="A12" s="27" t="s">
        <v>247</v>
      </c>
      <c r="B12" s="27" t="s">
        <v>248</v>
      </c>
      <c r="C12" s="27" t="s">
        <v>249</v>
      </c>
      <c r="D12" s="28" t="s">
        <v>250</v>
      </c>
      <c r="E12" s="18"/>
      <c r="F12" s="18"/>
      <c r="G12" s="40"/>
      <c r="H12" s="40"/>
      <c r="I12" s="25">
        <f>I13+I14</f>
        <v>2781758</v>
      </c>
      <c r="J12" s="18"/>
      <c r="K12" s="21"/>
      <c r="L12" s="26"/>
    </row>
    <row r="13" spans="1:12" s="22" customFormat="1" ht="34.5" customHeight="1" x14ac:dyDescent="0.35">
      <c r="A13" s="23"/>
      <c r="B13" s="16"/>
      <c r="C13" s="23"/>
      <c r="D13" s="24"/>
      <c r="E13" s="28" t="s">
        <v>17</v>
      </c>
      <c r="F13" s="1">
        <v>2024</v>
      </c>
      <c r="G13" s="2">
        <v>2131758</v>
      </c>
      <c r="H13" s="2"/>
      <c r="I13" s="29">
        <f>2131758</f>
        <v>2131758</v>
      </c>
      <c r="J13" s="30">
        <v>100</v>
      </c>
      <c r="K13" s="21"/>
      <c r="L13" s="26"/>
    </row>
    <row r="14" spans="1:12" s="22" customFormat="1" ht="25.5" customHeight="1" x14ac:dyDescent="0.35">
      <c r="A14" s="23"/>
      <c r="B14" s="16"/>
      <c r="C14" s="23"/>
      <c r="D14" s="24"/>
      <c r="E14" s="28" t="s">
        <v>275</v>
      </c>
      <c r="F14" s="1">
        <v>2024</v>
      </c>
      <c r="G14" s="2">
        <v>650000</v>
      </c>
      <c r="H14" s="2"/>
      <c r="I14" s="29">
        <v>650000</v>
      </c>
      <c r="J14" s="30">
        <v>100</v>
      </c>
      <c r="K14" s="21"/>
      <c r="L14" s="26"/>
    </row>
    <row r="15" spans="1:12" s="22" customFormat="1" ht="51" customHeight="1" x14ac:dyDescent="0.35">
      <c r="A15" s="27" t="s">
        <v>276</v>
      </c>
      <c r="B15" s="27" t="s">
        <v>277</v>
      </c>
      <c r="C15" s="27" t="s">
        <v>249</v>
      </c>
      <c r="D15" s="28" t="s">
        <v>278</v>
      </c>
      <c r="E15" s="28"/>
      <c r="F15" s="1"/>
      <c r="G15" s="2"/>
      <c r="H15" s="2"/>
      <c r="I15" s="25">
        <f>I16</f>
        <v>909000</v>
      </c>
      <c r="J15" s="30"/>
      <c r="K15" s="21"/>
      <c r="L15" s="26"/>
    </row>
    <row r="16" spans="1:12" s="22" customFormat="1" ht="25.5" customHeight="1" x14ac:dyDescent="0.35">
      <c r="A16" s="23"/>
      <c r="B16" s="16"/>
      <c r="C16" s="23"/>
      <c r="D16" s="24"/>
      <c r="E16" s="28" t="s">
        <v>275</v>
      </c>
      <c r="F16" s="1">
        <v>2024</v>
      </c>
      <c r="G16" s="2">
        <v>909000</v>
      </c>
      <c r="H16" s="2"/>
      <c r="I16" s="29">
        <v>909000</v>
      </c>
      <c r="J16" s="30">
        <v>100</v>
      </c>
      <c r="K16" s="21"/>
      <c r="L16" s="26"/>
    </row>
    <row r="17" spans="1:12" s="22" customFormat="1" ht="69.75" customHeight="1" x14ac:dyDescent="0.35">
      <c r="A17" s="27" t="s">
        <v>279</v>
      </c>
      <c r="B17" s="27" t="s">
        <v>280</v>
      </c>
      <c r="C17" s="27" t="s">
        <v>249</v>
      </c>
      <c r="D17" s="28" t="s">
        <v>281</v>
      </c>
      <c r="E17" s="28"/>
      <c r="F17" s="1"/>
      <c r="G17" s="2"/>
      <c r="H17" s="2"/>
      <c r="I17" s="25">
        <f>I18</f>
        <v>865000</v>
      </c>
      <c r="J17" s="30"/>
      <c r="K17" s="21"/>
      <c r="L17" s="26"/>
    </row>
    <row r="18" spans="1:12" s="22" customFormat="1" ht="25.5" customHeight="1" x14ac:dyDescent="0.35">
      <c r="A18" s="23"/>
      <c r="B18" s="16"/>
      <c r="C18" s="23"/>
      <c r="D18" s="24"/>
      <c r="E18" s="28" t="s">
        <v>275</v>
      </c>
      <c r="F18" s="1">
        <v>2024</v>
      </c>
      <c r="G18" s="2">
        <v>865000</v>
      </c>
      <c r="H18" s="2"/>
      <c r="I18" s="29">
        <v>865000</v>
      </c>
      <c r="J18" s="30">
        <v>100</v>
      </c>
      <c r="K18" s="21"/>
      <c r="L18" s="26"/>
    </row>
    <row r="19" spans="1:12" s="22" customFormat="1" ht="48.75" customHeight="1" x14ac:dyDescent="0.35">
      <c r="A19" s="27" t="s">
        <v>169</v>
      </c>
      <c r="B19" s="27" t="s">
        <v>170</v>
      </c>
      <c r="C19" s="27" t="s">
        <v>171</v>
      </c>
      <c r="D19" s="28" t="s">
        <v>172</v>
      </c>
      <c r="E19" s="18"/>
      <c r="F19" s="18"/>
      <c r="G19" s="40"/>
      <c r="H19" s="40"/>
      <c r="I19" s="25">
        <f>I20+I21</f>
        <v>358497</v>
      </c>
      <c r="J19" s="18"/>
      <c r="K19" s="21"/>
      <c r="L19" s="26"/>
    </row>
    <row r="20" spans="1:12" ht="30" customHeight="1" x14ac:dyDescent="0.35">
      <c r="A20" s="23"/>
      <c r="B20" s="16"/>
      <c r="C20" s="23"/>
      <c r="D20" s="24"/>
      <c r="E20" s="28" t="s">
        <v>17</v>
      </c>
      <c r="F20" s="1">
        <v>2024</v>
      </c>
      <c r="G20" s="2">
        <f>60000+50000+159203-50000</f>
        <v>219203</v>
      </c>
      <c r="H20" s="2"/>
      <c r="I20" s="29">
        <f>60000+50000+159203-50000</f>
        <v>219203</v>
      </c>
      <c r="J20" s="30">
        <v>100</v>
      </c>
    </row>
    <row r="21" spans="1:12" ht="30" customHeight="1" x14ac:dyDescent="0.35">
      <c r="A21" s="23"/>
      <c r="B21" s="16"/>
      <c r="C21" s="23"/>
      <c r="D21" s="24"/>
      <c r="E21" s="28" t="s">
        <v>258</v>
      </c>
      <c r="F21" s="1">
        <v>2024</v>
      </c>
      <c r="G21" s="2">
        <v>139294</v>
      </c>
      <c r="H21" s="2"/>
      <c r="I21" s="29">
        <v>139294</v>
      </c>
      <c r="J21" s="30">
        <v>100</v>
      </c>
    </row>
    <row r="22" spans="1:12" ht="79.5" customHeight="1" x14ac:dyDescent="0.35">
      <c r="A22" s="27" t="s">
        <v>265</v>
      </c>
      <c r="B22" s="27" t="s">
        <v>266</v>
      </c>
      <c r="C22" s="27" t="s">
        <v>16</v>
      </c>
      <c r="D22" s="28" t="s">
        <v>267</v>
      </c>
      <c r="E22" s="18"/>
      <c r="F22" s="1"/>
      <c r="G22" s="2"/>
      <c r="H22" s="2"/>
      <c r="I22" s="29">
        <f>I23</f>
        <v>665860</v>
      </c>
      <c r="J22" s="30"/>
    </row>
    <row r="23" spans="1:12" ht="34.5" customHeight="1" x14ac:dyDescent="0.35">
      <c r="A23" s="23"/>
      <c r="B23" s="16"/>
      <c r="C23" s="23"/>
      <c r="D23" s="24"/>
      <c r="E23" s="28" t="s">
        <v>268</v>
      </c>
      <c r="F23" s="1">
        <v>2024</v>
      </c>
      <c r="G23" s="2">
        <f>817744+1401789</f>
        <v>2219533</v>
      </c>
      <c r="H23" s="2"/>
      <c r="I23" s="29">
        <f>817744-151884</f>
        <v>665860</v>
      </c>
      <c r="J23" s="30">
        <v>100</v>
      </c>
    </row>
    <row r="24" spans="1:12" ht="51" customHeight="1" x14ac:dyDescent="0.35">
      <c r="A24" s="27" t="s">
        <v>271</v>
      </c>
      <c r="B24" s="27" t="s">
        <v>272</v>
      </c>
      <c r="C24" s="27" t="s">
        <v>16</v>
      </c>
      <c r="D24" s="28" t="s">
        <v>273</v>
      </c>
      <c r="E24" s="18"/>
      <c r="F24" s="1"/>
      <c r="G24" s="2"/>
      <c r="H24" s="2"/>
      <c r="I24" s="29">
        <f>I25</f>
        <v>1553673</v>
      </c>
      <c r="J24" s="30"/>
    </row>
    <row r="25" spans="1:12" ht="34.5" customHeight="1" x14ac:dyDescent="0.35">
      <c r="A25" s="23"/>
      <c r="B25" s="16"/>
      <c r="C25" s="23"/>
      <c r="D25" s="24"/>
      <c r="E25" s="28" t="s">
        <v>268</v>
      </c>
      <c r="F25" s="1">
        <v>2024</v>
      </c>
      <c r="G25" s="2">
        <v>2219533</v>
      </c>
      <c r="H25" s="2"/>
      <c r="I25" s="29">
        <v>1553673</v>
      </c>
      <c r="J25" s="30">
        <v>100</v>
      </c>
    </row>
    <row r="26" spans="1:12" s="22" customFormat="1" ht="60" x14ac:dyDescent="0.35">
      <c r="A26" s="27" t="s">
        <v>209</v>
      </c>
      <c r="B26" s="27" t="s">
        <v>210</v>
      </c>
      <c r="C26" s="29" t="s">
        <v>16</v>
      </c>
      <c r="D26" s="28" t="s">
        <v>211</v>
      </c>
      <c r="E26" s="31"/>
      <c r="F26" s="1"/>
      <c r="G26" s="2"/>
      <c r="H26" s="2"/>
      <c r="I26" s="25">
        <f t="shared" ref="I26" si="0">I27</f>
        <v>10625795</v>
      </c>
      <c r="J26" s="30"/>
      <c r="K26" s="21"/>
    </row>
    <row r="27" spans="1:12" ht="30.75" customHeight="1" x14ac:dyDescent="0.35">
      <c r="A27" s="23"/>
      <c r="B27" s="16"/>
      <c r="C27" s="23"/>
      <c r="D27" s="24"/>
      <c r="E27" s="28" t="s">
        <v>212</v>
      </c>
      <c r="F27" s="1">
        <v>2024</v>
      </c>
      <c r="G27" s="2">
        <f>47510591-147294-446102</f>
        <v>46917195</v>
      </c>
      <c r="H27" s="2"/>
      <c r="I27" s="29">
        <f>11219191-147294-446102</f>
        <v>10625795</v>
      </c>
      <c r="J27" s="30">
        <v>100</v>
      </c>
    </row>
    <row r="28" spans="1:12" s="22" customFormat="1" ht="45" x14ac:dyDescent="0.35">
      <c r="A28" s="27" t="s">
        <v>213</v>
      </c>
      <c r="B28" s="27" t="s">
        <v>214</v>
      </c>
      <c r="C28" s="29" t="s">
        <v>16</v>
      </c>
      <c r="D28" s="28" t="s">
        <v>215</v>
      </c>
      <c r="E28" s="31"/>
      <c r="F28" s="1"/>
      <c r="G28" s="2"/>
      <c r="H28" s="2"/>
      <c r="I28" s="25">
        <f t="shared" ref="I28" si="1">I29</f>
        <v>36291400</v>
      </c>
      <c r="J28" s="30"/>
      <c r="K28" s="21"/>
    </row>
    <row r="29" spans="1:12" ht="30" customHeight="1" x14ac:dyDescent="0.35">
      <c r="A29" s="23"/>
      <c r="B29" s="16"/>
      <c r="C29" s="23"/>
      <c r="D29" s="24"/>
      <c r="E29" s="28" t="s">
        <v>212</v>
      </c>
      <c r="F29" s="1">
        <v>2024</v>
      </c>
      <c r="G29" s="2">
        <f>47510591-147294</f>
        <v>47363297</v>
      </c>
      <c r="H29" s="2"/>
      <c r="I29" s="29">
        <v>36291400</v>
      </c>
      <c r="J29" s="30">
        <v>100</v>
      </c>
    </row>
    <row r="30" spans="1:12" ht="45" x14ac:dyDescent="0.35">
      <c r="A30" s="27" t="s">
        <v>238</v>
      </c>
      <c r="B30" s="27" t="s">
        <v>239</v>
      </c>
      <c r="C30" s="29" t="s">
        <v>16</v>
      </c>
      <c r="D30" s="28" t="s">
        <v>240</v>
      </c>
      <c r="E30" s="31"/>
      <c r="F30" s="1"/>
      <c r="G30" s="2"/>
      <c r="H30" s="2"/>
      <c r="I30" s="25">
        <f>I31</f>
        <v>13735000</v>
      </c>
      <c r="J30" s="30"/>
    </row>
    <row r="31" spans="1:12" x14ac:dyDescent="0.35">
      <c r="A31" s="23"/>
      <c r="B31" s="16"/>
      <c r="C31" s="23"/>
      <c r="D31" s="24"/>
      <c r="E31" s="28" t="s">
        <v>235</v>
      </c>
      <c r="F31" s="1">
        <v>2024</v>
      </c>
      <c r="G31" s="2">
        <v>131492000</v>
      </c>
      <c r="H31" s="2"/>
      <c r="I31" s="29">
        <v>13735000</v>
      </c>
      <c r="J31" s="30">
        <v>100</v>
      </c>
    </row>
    <row r="32" spans="1:12" s="22" customFormat="1" ht="30" x14ac:dyDescent="0.35">
      <c r="A32" s="27" t="s">
        <v>232</v>
      </c>
      <c r="B32" s="27" t="s">
        <v>233</v>
      </c>
      <c r="C32" s="29" t="s">
        <v>16</v>
      </c>
      <c r="D32" s="28" t="s">
        <v>234</v>
      </c>
      <c r="E32" s="31"/>
      <c r="F32" s="1"/>
      <c r="G32" s="2"/>
      <c r="H32" s="2"/>
      <c r="I32" s="25">
        <f>I33</f>
        <v>117757000</v>
      </c>
      <c r="J32" s="30"/>
      <c r="K32" s="21"/>
    </row>
    <row r="33" spans="1:12" x14ac:dyDescent="0.35">
      <c r="A33" s="23"/>
      <c r="B33" s="16"/>
      <c r="C33" s="23"/>
      <c r="D33" s="24"/>
      <c r="E33" s="28" t="s">
        <v>235</v>
      </c>
      <c r="F33" s="1">
        <v>2024</v>
      </c>
      <c r="G33" s="2">
        <v>131492000</v>
      </c>
      <c r="H33" s="2"/>
      <c r="I33" s="29">
        <v>117757000</v>
      </c>
      <c r="J33" s="30">
        <v>100</v>
      </c>
    </row>
    <row r="34" spans="1:12" ht="79.5" customHeight="1" x14ac:dyDescent="0.35">
      <c r="A34" s="27" t="s">
        <v>140</v>
      </c>
      <c r="B34" s="27" t="s">
        <v>141</v>
      </c>
      <c r="C34" s="27" t="s">
        <v>16</v>
      </c>
      <c r="D34" s="28" t="s">
        <v>142</v>
      </c>
      <c r="E34" s="1"/>
      <c r="F34" s="1"/>
      <c r="G34" s="2"/>
      <c r="H34" s="2"/>
      <c r="I34" s="25">
        <f>I35+I36+I37</f>
        <v>3095272</v>
      </c>
      <c r="J34" s="1"/>
    </row>
    <row r="35" spans="1:12" ht="30" customHeight="1" x14ac:dyDescent="0.35">
      <c r="A35" s="23"/>
      <c r="B35" s="16"/>
      <c r="C35" s="23"/>
      <c r="D35" s="24"/>
      <c r="E35" s="28" t="s">
        <v>143</v>
      </c>
      <c r="F35" s="1">
        <v>2024</v>
      </c>
      <c r="G35" s="2">
        <v>2237478</v>
      </c>
      <c r="H35" s="2">
        <v>0</v>
      </c>
      <c r="I35" s="29">
        <v>671244</v>
      </c>
      <c r="J35" s="30">
        <v>100</v>
      </c>
    </row>
    <row r="36" spans="1:12" ht="69.75" customHeight="1" x14ac:dyDescent="0.35">
      <c r="A36" s="23"/>
      <c r="B36" s="16"/>
      <c r="C36" s="23"/>
      <c r="D36" s="24"/>
      <c r="E36" s="28" t="s">
        <v>201</v>
      </c>
      <c r="F36" s="1">
        <v>2024</v>
      </c>
      <c r="G36" s="2">
        <v>80092</v>
      </c>
      <c r="H36" s="2"/>
      <c r="I36" s="29">
        <v>24028</v>
      </c>
      <c r="J36" s="30">
        <v>100</v>
      </c>
    </row>
    <row r="37" spans="1:12" ht="49.5" customHeight="1" x14ac:dyDescent="0.35">
      <c r="A37" s="23"/>
      <c r="B37" s="16"/>
      <c r="C37" s="23"/>
      <c r="D37" s="24"/>
      <c r="E37" s="28" t="s">
        <v>269</v>
      </c>
      <c r="F37" s="1">
        <v>2024</v>
      </c>
      <c r="G37" s="2">
        <f>2400000+3635156</f>
        <v>6035156</v>
      </c>
      <c r="H37" s="2"/>
      <c r="I37" s="29">
        <v>2400000</v>
      </c>
      <c r="J37" s="30">
        <v>100</v>
      </c>
    </row>
    <row r="38" spans="1:12" ht="82.5" customHeight="1" x14ac:dyDescent="0.35">
      <c r="A38" s="27" t="s">
        <v>144</v>
      </c>
      <c r="B38" s="27" t="s">
        <v>145</v>
      </c>
      <c r="C38" s="27" t="s">
        <v>16</v>
      </c>
      <c r="D38" s="28" t="s">
        <v>146</v>
      </c>
      <c r="E38" s="1"/>
      <c r="F38" s="1"/>
      <c r="G38" s="2"/>
      <c r="H38" s="2"/>
      <c r="I38" s="25">
        <f>I39+I40+I41</f>
        <v>5257454</v>
      </c>
      <c r="J38" s="1"/>
    </row>
    <row r="39" spans="1:12" ht="30" customHeight="1" x14ac:dyDescent="0.35">
      <c r="A39" s="23"/>
      <c r="B39" s="16"/>
      <c r="C39" s="23"/>
      <c r="D39" s="24"/>
      <c r="E39" s="28" t="s">
        <v>143</v>
      </c>
      <c r="F39" s="1">
        <v>2024</v>
      </c>
      <c r="G39" s="2">
        <v>2237478</v>
      </c>
      <c r="H39" s="2">
        <v>0</v>
      </c>
      <c r="I39" s="29">
        <v>1566234</v>
      </c>
      <c r="J39" s="30">
        <v>100</v>
      </c>
    </row>
    <row r="40" spans="1:12" ht="69.75" customHeight="1" x14ac:dyDescent="0.35">
      <c r="A40" s="23"/>
      <c r="B40" s="16"/>
      <c r="C40" s="23"/>
      <c r="D40" s="24"/>
      <c r="E40" s="28" t="s">
        <v>201</v>
      </c>
      <c r="F40" s="1">
        <v>2024</v>
      </c>
      <c r="G40" s="2">
        <v>80092</v>
      </c>
      <c r="H40" s="2"/>
      <c r="I40" s="29">
        <v>56064</v>
      </c>
      <c r="J40" s="30">
        <v>100</v>
      </c>
    </row>
    <row r="41" spans="1:12" ht="30" x14ac:dyDescent="0.35">
      <c r="A41" s="23"/>
      <c r="B41" s="16"/>
      <c r="C41" s="23"/>
      <c r="D41" s="24"/>
      <c r="E41" s="28" t="s">
        <v>269</v>
      </c>
      <c r="F41" s="1">
        <v>2024</v>
      </c>
      <c r="G41" s="2">
        <v>6035156</v>
      </c>
      <c r="H41" s="2"/>
      <c r="I41" s="29">
        <v>3635156</v>
      </c>
      <c r="J41" s="30">
        <v>100</v>
      </c>
    </row>
    <row r="42" spans="1:12" ht="30" x14ac:dyDescent="0.35">
      <c r="A42" s="27" t="s">
        <v>216</v>
      </c>
      <c r="B42" s="27" t="s">
        <v>217</v>
      </c>
      <c r="C42" s="27" t="s">
        <v>218</v>
      </c>
      <c r="D42" s="28" t="s">
        <v>219</v>
      </c>
      <c r="E42" s="31"/>
      <c r="F42" s="1"/>
      <c r="G42" s="2"/>
      <c r="H42" s="2"/>
      <c r="I42" s="25">
        <f>I43</f>
        <v>100000</v>
      </c>
      <c r="J42" s="30"/>
    </row>
    <row r="43" spans="1:12" ht="32.25" customHeight="1" x14ac:dyDescent="0.35">
      <c r="A43" s="23"/>
      <c r="B43" s="16"/>
      <c r="C43" s="23"/>
      <c r="D43" s="24"/>
      <c r="E43" s="28" t="s">
        <v>220</v>
      </c>
      <c r="F43" s="1">
        <v>2024</v>
      </c>
      <c r="G43" s="2">
        <v>100000</v>
      </c>
      <c r="H43" s="2"/>
      <c r="I43" s="29">
        <v>100000</v>
      </c>
      <c r="J43" s="30">
        <v>100</v>
      </c>
    </row>
    <row r="44" spans="1:12" ht="32.25" customHeight="1" x14ac:dyDescent="0.35">
      <c r="A44" s="27" t="s">
        <v>221</v>
      </c>
      <c r="B44" s="27" t="s">
        <v>41</v>
      </c>
      <c r="C44" s="27" t="s">
        <v>42</v>
      </c>
      <c r="D44" s="28" t="s">
        <v>222</v>
      </c>
      <c r="E44" s="28"/>
      <c r="F44" s="1"/>
      <c r="G44" s="2"/>
      <c r="H44" s="2"/>
      <c r="I44" s="25">
        <f>I45</f>
        <v>674321</v>
      </c>
      <c r="J44" s="30"/>
    </row>
    <row r="45" spans="1:12" ht="32.25" customHeight="1" x14ac:dyDescent="0.35">
      <c r="A45" s="23"/>
      <c r="B45" s="16"/>
      <c r="C45" s="23"/>
      <c r="D45" s="24"/>
      <c r="E45" s="28" t="s">
        <v>223</v>
      </c>
      <c r="F45" s="1">
        <v>2024</v>
      </c>
      <c r="G45" s="2">
        <v>674321</v>
      </c>
      <c r="H45" s="2"/>
      <c r="I45" s="29">
        <v>674321</v>
      </c>
      <c r="J45" s="30">
        <v>100</v>
      </c>
    </row>
    <row r="46" spans="1:12" s="22" customFormat="1" ht="39.950000000000003" customHeight="1" x14ac:dyDescent="0.35">
      <c r="A46" s="16" t="s">
        <v>22</v>
      </c>
      <c r="B46" s="16"/>
      <c r="C46" s="16"/>
      <c r="D46" s="17" t="s">
        <v>23</v>
      </c>
      <c r="E46" s="18"/>
      <c r="F46" s="19"/>
      <c r="G46" s="66"/>
      <c r="H46" s="66"/>
      <c r="I46" s="20">
        <f>I47</f>
        <v>266298751</v>
      </c>
      <c r="J46" s="19"/>
      <c r="K46" s="21"/>
    </row>
    <row r="47" spans="1:12" s="22" customFormat="1" ht="39.950000000000003" customHeight="1" x14ac:dyDescent="0.35">
      <c r="A47" s="23" t="s">
        <v>24</v>
      </c>
      <c r="B47" s="16"/>
      <c r="C47" s="23"/>
      <c r="D47" s="24" t="s">
        <v>25</v>
      </c>
      <c r="E47" s="18"/>
      <c r="F47" s="18"/>
      <c r="G47" s="40"/>
      <c r="H47" s="40"/>
      <c r="I47" s="25">
        <f>I53+I55+I48+I50</f>
        <v>266298751</v>
      </c>
      <c r="J47" s="18"/>
      <c r="K47" s="21"/>
      <c r="L47" s="26"/>
    </row>
    <row r="48" spans="1:12" s="22" customFormat="1" ht="48.75" customHeight="1" x14ac:dyDescent="0.35">
      <c r="A48" s="27" t="s">
        <v>186</v>
      </c>
      <c r="B48" s="27" t="s">
        <v>187</v>
      </c>
      <c r="C48" s="29" t="s">
        <v>188</v>
      </c>
      <c r="D48" s="28" t="s">
        <v>189</v>
      </c>
      <c r="E48" s="31"/>
      <c r="F48" s="1"/>
      <c r="G48" s="2"/>
      <c r="H48" s="2"/>
      <c r="I48" s="25">
        <f>I49</f>
        <v>91118940</v>
      </c>
      <c r="J48" s="30"/>
      <c r="K48" s="21"/>
      <c r="L48" s="26"/>
    </row>
    <row r="49" spans="1:12" s="22" customFormat="1" ht="39.950000000000003" customHeight="1" x14ac:dyDescent="0.2">
      <c r="A49" s="23"/>
      <c r="B49" s="16"/>
      <c r="C49" s="23"/>
      <c r="D49" s="24"/>
      <c r="E49" s="28" t="s">
        <v>70</v>
      </c>
      <c r="F49" s="1">
        <v>2024</v>
      </c>
      <c r="G49" s="2">
        <f>46000000-3000000+23000000+708640+19500000+4910300</f>
        <v>91118940</v>
      </c>
      <c r="H49" s="2"/>
      <c r="I49" s="29">
        <f>46000000-3000000+23000000+708640+19500000+4910300</f>
        <v>91118940</v>
      </c>
      <c r="J49" s="30">
        <v>100</v>
      </c>
      <c r="L49" s="26"/>
    </row>
    <row r="50" spans="1:12" ht="45" customHeight="1" x14ac:dyDescent="0.35">
      <c r="A50" s="27" t="s">
        <v>190</v>
      </c>
      <c r="B50" s="27" t="s">
        <v>191</v>
      </c>
      <c r="C50" s="27" t="s">
        <v>192</v>
      </c>
      <c r="D50" s="28" t="s">
        <v>193</v>
      </c>
      <c r="E50" s="1"/>
      <c r="F50" s="1"/>
      <c r="G50" s="2"/>
      <c r="H50" s="2"/>
      <c r="I50" s="29">
        <f>I51+I52</f>
        <v>131247159</v>
      </c>
      <c r="J50" s="1"/>
      <c r="L50" s="32"/>
    </row>
    <row r="51" spans="1:12" s="22" customFormat="1" ht="39.950000000000003" customHeight="1" x14ac:dyDescent="0.35">
      <c r="A51" s="23"/>
      <c r="B51" s="16"/>
      <c r="C51" s="23"/>
      <c r="D51" s="24"/>
      <c r="E51" s="28" t="s">
        <v>70</v>
      </c>
      <c r="F51" s="1">
        <v>2024</v>
      </c>
      <c r="G51" s="2">
        <f>34000000+80000+15000000+28500000+250000+50000000</f>
        <v>127830000</v>
      </c>
      <c r="H51" s="2"/>
      <c r="I51" s="29">
        <f>34000000+80000+15000000+28500000+250000+50000000</f>
        <v>127830000</v>
      </c>
      <c r="J51" s="30">
        <v>100</v>
      </c>
      <c r="K51" s="21"/>
      <c r="L51" s="26"/>
    </row>
    <row r="52" spans="1:12" s="22" customFormat="1" ht="39.950000000000003" customHeight="1" x14ac:dyDescent="0.35">
      <c r="A52" s="23"/>
      <c r="B52" s="16"/>
      <c r="C52" s="23"/>
      <c r="D52" s="24"/>
      <c r="E52" s="28" t="s">
        <v>257</v>
      </c>
      <c r="F52" s="1">
        <v>2024</v>
      </c>
      <c r="G52" s="2">
        <v>3417159</v>
      </c>
      <c r="H52" s="2"/>
      <c r="I52" s="29">
        <v>3417159</v>
      </c>
      <c r="J52" s="30">
        <v>100</v>
      </c>
      <c r="K52" s="21"/>
      <c r="L52" s="26"/>
    </row>
    <row r="53" spans="1:12" s="22" customFormat="1" ht="41.25" customHeight="1" x14ac:dyDescent="0.35">
      <c r="A53" s="27" t="s">
        <v>66</v>
      </c>
      <c r="B53" s="27" t="s">
        <v>67</v>
      </c>
      <c r="C53" s="29" t="s">
        <v>68</v>
      </c>
      <c r="D53" s="28" t="s">
        <v>69</v>
      </c>
      <c r="E53" s="31"/>
      <c r="F53" s="1"/>
      <c r="G53" s="2"/>
      <c r="H53" s="2"/>
      <c r="I53" s="25">
        <f>I54</f>
        <v>12610000</v>
      </c>
      <c r="J53" s="30"/>
      <c r="K53" s="21"/>
    </row>
    <row r="54" spans="1:12" ht="38.25" customHeight="1" x14ac:dyDescent="0.35">
      <c r="A54" s="23"/>
      <c r="B54" s="16"/>
      <c r="C54" s="23"/>
      <c r="D54" s="24"/>
      <c r="E54" s="28" t="s">
        <v>70</v>
      </c>
      <c r="F54" s="1">
        <v>2024</v>
      </c>
      <c r="G54" s="2">
        <f>100000000-78000000+150000000-46000000-77700000+3000000-40690000+50000000-48000000</f>
        <v>12610000</v>
      </c>
      <c r="H54" s="2"/>
      <c r="I54" s="29">
        <f>100000000-78000000+150000000-46000000-77700000+3000000-40690000+50000000-48000000</f>
        <v>12610000</v>
      </c>
      <c r="J54" s="30">
        <v>100</v>
      </c>
    </row>
    <row r="55" spans="1:12" s="22" customFormat="1" ht="42" customHeight="1" x14ac:dyDescent="0.35">
      <c r="A55" s="27" t="s">
        <v>162</v>
      </c>
      <c r="B55" s="27" t="s">
        <v>51</v>
      </c>
      <c r="C55" s="29" t="s">
        <v>42</v>
      </c>
      <c r="D55" s="28" t="s">
        <v>52</v>
      </c>
      <c r="E55" s="31"/>
      <c r="F55" s="1"/>
      <c r="G55" s="2"/>
      <c r="H55" s="2"/>
      <c r="I55" s="25">
        <f>I56+I57+I58+I59</f>
        <v>31322652</v>
      </c>
      <c r="J55" s="30"/>
      <c r="K55" s="21"/>
    </row>
    <row r="56" spans="1:12" ht="39.75" customHeight="1" x14ac:dyDescent="0.35">
      <c r="A56" s="23"/>
      <c r="B56" s="16"/>
      <c r="C56" s="23"/>
      <c r="D56" s="24"/>
      <c r="E56" s="28" t="s">
        <v>163</v>
      </c>
      <c r="F56" s="1" t="s">
        <v>96</v>
      </c>
      <c r="G56" s="2">
        <v>7981452</v>
      </c>
      <c r="H56" s="2">
        <v>6446400</v>
      </c>
      <c r="I56" s="29">
        <v>1535052</v>
      </c>
      <c r="J56" s="30">
        <v>100</v>
      </c>
    </row>
    <row r="57" spans="1:12" ht="62.25" customHeight="1" x14ac:dyDescent="0.35">
      <c r="A57" s="23"/>
      <c r="B57" s="16"/>
      <c r="C57" s="23"/>
      <c r="D57" s="24"/>
      <c r="E57" s="28" t="s">
        <v>270</v>
      </c>
      <c r="F57" s="1" t="s">
        <v>137</v>
      </c>
      <c r="G57" s="2">
        <v>37443730</v>
      </c>
      <c r="H57" s="2">
        <v>631922.4</v>
      </c>
      <c r="I57" s="29">
        <f>10832600+3500000</f>
        <v>14332600</v>
      </c>
      <c r="J57" s="30">
        <v>100</v>
      </c>
    </row>
    <row r="58" spans="1:12" ht="63" customHeight="1" x14ac:dyDescent="0.35">
      <c r="A58" s="23"/>
      <c r="B58" s="16"/>
      <c r="C58" s="23"/>
      <c r="D58" s="24"/>
      <c r="E58" s="28" t="s">
        <v>200</v>
      </c>
      <c r="F58" s="1">
        <v>2024</v>
      </c>
      <c r="G58" s="2">
        <v>15000000</v>
      </c>
      <c r="H58" s="2"/>
      <c r="I58" s="29">
        <v>15000000</v>
      </c>
      <c r="J58" s="30">
        <v>100</v>
      </c>
    </row>
    <row r="59" spans="1:12" ht="80.25" customHeight="1" x14ac:dyDescent="0.35">
      <c r="A59" s="23"/>
      <c r="B59" s="16"/>
      <c r="C59" s="23"/>
      <c r="D59" s="24"/>
      <c r="E59" s="28" t="s">
        <v>253</v>
      </c>
      <c r="F59" s="1">
        <v>2024</v>
      </c>
      <c r="G59" s="2">
        <v>455000</v>
      </c>
      <c r="H59" s="2"/>
      <c r="I59" s="29">
        <v>455000</v>
      </c>
      <c r="J59" s="30">
        <v>100</v>
      </c>
    </row>
    <row r="60" spans="1:12" s="22" customFormat="1" ht="39.950000000000003" customHeight="1" x14ac:dyDescent="0.35">
      <c r="A60" s="67" t="s">
        <v>202</v>
      </c>
      <c r="B60" s="67"/>
      <c r="C60" s="67"/>
      <c r="D60" s="68" t="s">
        <v>203</v>
      </c>
      <c r="E60" s="6"/>
      <c r="F60" s="69"/>
      <c r="G60" s="77"/>
      <c r="H60" s="77"/>
      <c r="I60" s="70">
        <f>I61</f>
        <v>10743407</v>
      </c>
      <c r="J60" s="69"/>
      <c r="K60" s="21"/>
    </row>
    <row r="61" spans="1:12" s="22" customFormat="1" ht="39.950000000000003" customHeight="1" x14ac:dyDescent="0.35">
      <c r="A61" s="72" t="s">
        <v>204</v>
      </c>
      <c r="B61" s="67"/>
      <c r="C61" s="72"/>
      <c r="D61" s="73" t="s">
        <v>203</v>
      </c>
      <c r="E61" s="6"/>
      <c r="F61" s="6"/>
      <c r="G61" s="78"/>
      <c r="H61" s="78"/>
      <c r="I61" s="74">
        <f>I66+I64+I62</f>
        <v>10743407</v>
      </c>
      <c r="J61" s="6"/>
      <c r="K61" s="21"/>
      <c r="L61" s="26"/>
    </row>
    <row r="62" spans="1:12" s="22" customFormat="1" ht="45" x14ac:dyDescent="0.35">
      <c r="A62" s="3" t="s">
        <v>289</v>
      </c>
      <c r="B62" s="3" t="s">
        <v>290</v>
      </c>
      <c r="C62" s="4" t="s">
        <v>291</v>
      </c>
      <c r="D62" s="5" t="s">
        <v>292</v>
      </c>
      <c r="E62" s="6"/>
      <c r="F62" s="6"/>
      <c r="G62" s="78"/>
      <c r="H62" s="78"/>
      <c r="I62" s="74">
        <f>I63</f>
        <v>250000</v>
      </c>
      <c r="J62" s="6"/>
      <c r="K62" s="21"/>
      <c r="L62" s="26"/>
    </row>
    <row r="63" spans="1:12" s="22" customFormat="1" ht="39.950000000000003" customHeight="1" x14ac:dyDescent="0.35">
      <c r="A63" s="72"/>
      <c r="B63" s="67"/>
      <c r="C63" s="72"/>
      <c r="D63" s="73"/>
      <c r="E63" s="5" t="s">
        <v>288</v>
      </c>
      <c r="F63" s="75">
        <v>2024</v>
      </c>
      <c r="G63" s="76">
        <v>250000</v>
      </c>
      <c r="H63" s="78"/>
      <c r="I63" s="71">
        <v>250000</v>
      </c>
      <c r="J63" s="71">
        <v>100</v>
      </c>
      <c r="K63" s="21"/>
      <c r="L63" s="26"/>
    </row>
    <row r="64" spans="1:12" s="22" customFormat="1" ht="89.25" customHeight="1" x14ac:dyDescent="0.35">
      <c r="A64" s="3" t="s">
        <v>282</v>
      </c>
      <c r="B64" s="3" t="s">
        <v>283</v>
      </c>
      <c r="C64" s="4" t="s">
        <v>284</v>
      </c>
      <c r="D64" s="5" t="s">
        <v>285</v>
      </c>
      <c r="E64" s="6"/>
      <c r="F64" s="6"/>
      <c r="G64" s="78"/>
      <c r="H64" s="78"/>
      <c r="I64" s="74">
        <f>I65</f>
        <v>250000</v>
      </c>
      <c r="J64" s="6"/>
      <c r="K64" s="21"/>
      <c r="L64" s="26"/>
    </row>
    <row r="65" spans="1:12" s="22" customFormat="1" ht="39.950000000000003" customHeight="1" x14ac:dyDescent="0.35">
      <c r="A65" s="72"/>
      <c r="B65" s="67"/>
      <c r="C65" s="72"/>
      <c r="D65" s="73"/>
      <c r="E65" s="5" t="s">
        <v>288</v>
      </c>
      <c r="F65" s="75">
        <v>2024</v>
      </c>
      <c r="G65" s="76">
        <v>250000</v>
      </c>
      <c r="H65" s="78"/>
      <c r="I65" s="71">
        <v>250000</v>
      </c>
      <c r="J65" s="71">
        <v>100</v>
      </c>
      <c r="K65" s="21"/>
      <c r="L65" s="26"/>
    </row>
    <row r="66" spans="1:12" s="22" customFormat="1" ht="30" customHeight="1" x14ac:dyDescent="0.35">
      <c r="A66" s="3" t="s">
        <v>205</v>
      </c>
      <c r="B66" s="3" t="s">
        <v>206</v>
      </c>
      <c r="C66" s="4" t="s">
        <v>42</v>
      </c>
      <c r="D66" s="5" t="s">
        <v>207</v>
      </c>
      <c r="E66" s="64"/>
      <c r="F66" s="75"/>
      <c r="G66" s="76"/>
      <c r="H66" s="76"/>
      <c r="I66" s="74">
        <f>I67+I69+I70+I68+I71+I72</f>
        <v>10243407</v>
      </c>
      <c r="J66" s="71"/>
      <c r="K66" s="21"/>
    </row>
    <row r="67" spans="1:12" ht="60.75" customHeight="1" x14ac:dyDescent="0.35">
      <c r="A67" s="23"/>
      <c r="B67" s="16"/>
      <c r="C67" s="23"/>
      <c r="D67" s="24"/>
      <c r="E67" s="28" t="s">
        <v>208</v>
      </c>
      <c r="F67" s="1">
        <v>2024</v>
      </c>
      <c r="G67" s="2">
        <v>900000</v>
      </c>
      <c r="H67" s="2"/>
      <c r="I67" s="29">
        <v>900000</v>
      </c>
      <c r="J67" s="30">
        <f>I67/G67*100</f>
        <v>100</v>
      </c>
    </row>
    <row r="68" spans="1:12" ht="60.75" customHeight="1" x14ac:dyDescent="0.35">
      <c r="A68" s="23"/>
      <c r="B68" s="16"/>
      <c r="C68" s="23"/>
      <c r="D68" s="24"/>
      <c r="E68" s="28" t="s">
        <v>259</v>
      </c>
      <c r="F68" s="1">
        <v>2024</v>
      </c>
      <c r="G68" s="2">
        <v>3050000</v>
      </c>
      <c r="H68" s="2"/>
      <c r="I68" s="29">
        <f>3050000</f>
        <v>3050000</v>
      </c>
      <c r="J68" s="30">
        <v>100</v>
      </c>
    </row>
    <row r="69" spans="1:12" ht="60.75" customHeight="1" x14ac:dyDescent="0.35">
      <c r="A69" s="23"/>
      <c r="B69" s="16"/>
      <c r="C69" s="23"/>
      <c r="D69" s="24"/>
      <c r="E69" s="28" t="s">
        <v>251</v>
      </c>
      <c r="F69" s="1">
        <v>2024</v>
      </c>
      <c r="G69" s="2">
        <v>31500000</v>
      </c>
      <c r="H69" s="2"/>
      <c r="I69" s="29">
        <v>2600000</v>
      </c>
      <c r="J69" s="30">
        <f>I69/G69*100</f>
        <v>8.2539682539682531</v>
      </c>
    </row>
    <row r="70" spans="1:12" ht="60.75" customHeight="1" x14ac:dyDescent="0.35">
      <c r="A70" s="23"/>
      <c r="B70" s="16"/>
      <c r="C70" s="23"/>
      <c r="D70" s="24"/>
      <c r="E70" s="28" t="s">
        <v>252</v>
      </c>
      <c r="F70" s="1">
        <v>2024</v>
      </c>
      <c r="G70" s="2">
        <v>40000000</v>
      </c>
      <c r="H70" s="2"/>
      <c r="I70" s="29">
        <v>3300000</v>
      </c>
      <c r="J70" s="30">
        <f>I70/G70*100</f>
        <v>8.25</v>
      </c>
    </row>
    <row r="71" spans="1:12" ht="60.75" customHeight="1" x14ac:dyDescent="0.35">
      <c r="A71" s="23"/>
      <c r="B71" s="16"/>
      <c r="C71" s="23"/>
      <c r="D71" s="24"/>
      <c r="E71" s="28" t="s">
        <v>286</v>
      </c>
      <c r="F71" s="1">
        <v>2024</v>
      </c>
      <c r="G71" s="2">
        <v>265408</v>
      </c>
      <c r="H71" s="2"/>
      <c r="I71" s="29">
        <v>265408</v>
      </c>
      <c r="J71" s="30">
        <v>100</v>
      </c>
    </row>
    <row r="72" spans="1:12" ht="60.75" customHeight="1" x14ac:dyDescent="0.35">
      <c r="A72" s="23"/>
      <c r="B72" s="16"/>
      <c r="C72" s="23"/>
      <c r="D72" s="24"/>
      <c r="E72" s="28" t="s">
        <v>287</v>
      </c>
      <c r="F72" s="1">
        <v>2024</v>
      </c>
      <c r="G72" s="2">
        <v>127999</v>
      </c>
      <c r="H72" s="2"/>
      <c r="I72" s="29">
        <v>127999</v>
      </c>
      <c r="J72" s="30">
        <v>100</v>
      </c>
    </row>
    <row r="73" spans="1:12" s="22" customFormat="1" ht="39.950000000000003" customHeight="1" x14ac:dyDescent="0.35">
      <c r="A73" s="16" t="s">
        <v>26</v>
      </c>
      <c r="B73" s="16"/>
      <c r="C73" s="16"/>
      <c r="D73" s="17" t="s">
        <v>27</v>
      </c>
      <c r="E73" s="18"/>
      <c r="F73" s="19"/>
      <c r="G73" s="66"/>
      <c r="H73" s="66">
        <v>0</v>
      </c>
      <c r="I73" s="20">
        <f>I74</f>
        <v>1528000</v>
      </c>
      <c r="J73" s="19"/>
      <c r="K73" s="21"/>
    </row>
    <row r="74" spans="1:12" s="22" customFormat="1" ht="39.950000000000003" customHeight="1" x14ac:dyDescent="0.35">
      <c r="A74" s="23" t="s">
        <v>28</v>
      </c>
      <c r="B74" s="16"/>
      <c r="C74" s="23"/>
      <c r="D74" s="24" t="s">
        <v>27</v>
      </c>
      <c r="E74" s="18"/>
      <c r="F74" s="18"/>
      <c r="G74" s="40"/>
      <c r="H74" s="40">
        <v>0</v>
      </c>
      <c r="I74" s="25">
        <f>I75+I77</f>
        <v>1528000</v>
      </c>
      <c r="J74" s="18"/>
      <c r="K74" s="21"/>
      <c r="L74" s="26"/>
    </row>
    <row r="75" spans="1:12" s="22" customFormat="1" ht="30" customHeight="1" x14ac:dyDescent="0.35">
      <c r="A75" s="27" t="s">
        <v>71</v>
      </c>
      <c r="B75" s="27" t="s">
        <v>72</v>
      </c>
      <c r="C75" s="29" t="s">
        <v>73</v>
      </c>
      <c r="D75" s="28" t="s">
        <v>74</v>
      </c>
      <c r="E75" s="31"/>
      <c r="F75" s="1"/>
      <c r="G75" s="2"/>
      <c r="H75" s="2"/>
      <c r="I75" s="25">
        <f>I76</f>
        <v>1500000</v>
      </c>
      <c r="J75" s="30"/>
      <c r="K75" s="21"/>
    </row>
    <row r="76" spans="1:12" ht="40.5" customHeight="1" x14ac:dyDescent="0.35">
      <c r="A76" s="23"/>
      <c r="B76" s="16"/>
      <c r="C76" s="23"/>
      <c r="D76" s="24"/>
      <c r="E76" s="28" t="s">
        <v>75</v>
      </c>
      <c r="F76" s="1">
        <v>2024</v>
      </c>
      <c r="G76" s="2">
        <v>1500000</v>
      </c>
      <c r="H76" s="2"/>
      <c r="I76" s="29">
        <v>1500000</v>
      </c>
      <c r="J76" s="30">
        <f>I76/G76*100</f>
        <v>100</v>
      </c>
    </row>
    <row r="77" spans="1:12" ht="40.5" customHeight="1" x14ac:dyDescent="0.35">
      <c r="A77" s="27" t="s">
        <v>260</v>
      </c>
      <c r="B77" s="27" t="s">
        <v>261</v>
      </c>
      <c r="C77" s="29" t="s">
        <v>262</v>
      </c>
      <c r="D77" s="28" t="s">
        <v>263</v>
      </c>
      <c r="E77" s="31"/>
      <c r="F77" s="1"/>
      <c r="G77" s="2"/>
      <c r="H77" s="2"/>
      <c r="I77" s="25">
        <f>I78</f>
        <v>28000</v>
      </c>
      <c r="J77" s="30"/>
    </row>
    <row r="78" spans="1:12" ht="40.5" customHeight="1" x14ac:dyDescent="0.35">
      <c r="A78" s="23"/>
      <c r="B78" s="16"/>
      <c r="C78" s="23"/>
      <c r="D78" s="24"/>
      <c r="E78" s="28" t="s">
        <v>264</v>
      </c>
      <c r="F78" s="1">
        <v>2024</v>
      </c>
      <c r="G78" s="2">
        <v>28000</v>
      </c>
      <c r="H78" s="2"/>
      <c r="I78" s="29">
        <v>28000</v>
      </c>
      <c r="J78" s="30">
        <f>I78/G78*100</f>
        <v>100</v>
      </c>
    </row>
    <row r="79" spans="1:12" s="22" customFormat="1" ht="48.95" customHeight="1" x14ac:dyDescent="0.35">
      <c r="A79" s="16" t="s">
        <v>85</v>
      </c>
      <c r="B79" s="16"/>
      <c r="C79" s="16"/>
      <c r="D79" s="17" t="s">
        <v>86</v>
      </c>
      <c r="E79" s="18"/>
      <c r="F79" s="19"/>
      <c r="G79" s="66"/>
      <c r="H79" s="66"/>
      <c r="I79" s="20">
        <f>I80</f>
        <v>3336526.4</v>
      </c>
      <c r="J79" s="19"/>
      <c r="K79" s="21"/>
    </row>
    <row r="80" spans="1:12" s="22" customFormat="1" ht="48.95" customHeight="1" x14ac:dyDescent="0.35">
      <c r="A80" s="23" t="s">
        <v>87</v>
      </c>
      <c r="B80" s="16"/>
      <c r="C80" s="23"/>
      <c r="D80" s="24" t="s">
        <v>86</v>
      </c>
      <c r="E80" s="18"/>
      <c r="F80" s="18"/>
      <c r="G80" s="40"/>
      <c r="H80" s="40"/>
      <c r="I80" s="25">
        <f>I81+I92+I97+I100+I94</f>
        <v>3336526.4</v>
      </c>
      <c r="J80" s="18"/>
      <c r="K80" s="21"/>
      <c r="L80" s="26"/>
    </row>
    <row r="81" spans="1:11" s="22" customFormat="1" ht="30" customHeight="1" x14ac:dyDescent="0.35">
      <c r="A81" s="27" t="s">
        <v>88</v>
      </c>
      <c r="B81" s="27" t="s">
        <v>89</v>
      </c>
      <c r="C81" s="29" t="s">
        <v>42</v>
      </c>
      <c r="D81" s="28" t="s">
        <v>90</v>
      </c>
      <c r="E81" s="31"/>
      <c r="F81" s="1"/>
      <c r="G81" s="2"/>
      <c r="H81" s="2"/>
      <c r="I81" s="25">
        <f>I82+I83+I84+I85+I86+I87+I88+I89+I90+I91</f>
        <v>1600000</v>
      </c>
      <c r="J81" s="30"/>
      <c r="K81" s="21"/>
    </row>
    <row r="82" spans="1:11" ht="45" x14ac:dyDescent="0.35">
      <c r="A82" s="23"/>
      <c r="B82" s="16"/>
      <c r="C82" s="23"/>
      <c r="D82" s="24"/>
      <c r="E82" s="28" t="s">
        <v>155</v>
      </c>
      <c r="F82" s="1" t="s">
        <v>93</v>
      </c>
      <c r="G82" s="2">
        <v>26000000</v>
      </c>
      <c r="H82" s="2"/>
      <c r="I82" s="29">
        <v>100000</v>
      </c>
      <c r="J82" s="30">
        <v>0.38461538461538464</v>
      </c>
    </row>
    <row r="83" spans="1:11" ht="30" x14ac:dyDescent="0.35">
      <c r="A83" s="23"/>
      <c r="B83" s="16"/>
      <c r="C83" s="23"/>
      <c r="D83" s="24"/>
      <c r="E83" s="28" t="s">
        <v>156</v>
      </c>
      <c r="F83" s="1" t="s">
        <v>93</v>
      </c>
      <c r="G83" s="2">
        <v>12000000</v>
      </c>
      <c r="H83" s="2"/>
      <c r="I83" s="29">
        <v>100000</v>
      </c>
      <c r="J83" s="30">
        <v>0.83333333333333337</v>
      </c>
    </row>
    <row r="84" spans="1:11" ht="45" x14ac:dyDescent="0.35">
      <c r="A84" s="23"/>
      <c r="B84" s="16"/>
      <c r="C84" s="23"/>
      <c r="D84" s="24"/>
      <c r="E84" s="28" t="s">
        <v>157</v>
      </c>
      <c r="F84" s="1" t="s">
        <v>93</v>
      </c>
      <c r="G84" s="2">
        <v>39000000</v>
      </c>
      <c r="H84" s="2"/>
      <c r="I84" s="29">
        <v>100000</v>
      </c>
      <c r="J84" s="30">
        <v>0.25641025641025639</v>
      </c>
    </row>
    <row r="85" spans="1:11" ht="45" x14ac:dyDescent="0.35">
      <c r="A85" s="23"/>
      <c r="B85" s="16"/>
      <c r="C85" s="23"/>
      <c r="D85" s="24"/>
      <c r="E85" s="28" t="s">
        <v>158</v>
      </c>
      <c r="F85" s="1" t="s">
        <v>93</v>
      </c>
      <c r="G85" s="2">
        <v>6500000</v>
      </c>
      <c r="H85" s="2"/>
      <c r="I85" s="29">
        <v>100000</v>
      </c>
      <c r="J85" s="30">
        <v>1.5384615384615385</v>
      </c>
    </row>
    <row r="86" spans="1:11" ht="45" x14ac:dyDescent="0.35">
      <c r="A86" s="23"/>
      <c r="B86" s="16"/>
      <c r="C86" s="23"/>
      <c r="D86" s="24"/>
      <c r="E86" s="28" t="s">
        <v>159</v>
      </c>
      <c r="F86" s="1" t="s">
        <v>93</v>
      </c>
      <c r="G86" s="2">
        <v>6500000</v>
      </c>
      <c r="H86" s="2"/>
      <c r="I86" s="29">
        <v>100000</v>
      </c>
      <c r="J86" s="30">
        <v>1.5384615384615385</v>
      </c>
    </row>
    <row r="87" spans="1:11" ht="30" x14ac:dyDescent="0.35">
      <c r="A87" s="23"/>
      <c r="B87" s="16"/>
      <c r="C87" s="23"/>
      <c r="D87" s="24"/>
      <c r="E87" s="28" t="s">
        <v>101</v>
      </c>
      <c r="F87" s="1" t="s">
        <v>93</v>
      </c>
      <c r="G87" s="2">
        <v>38000000</v>
      </c>
      <c r="H87" s="2"/>
      <c r="I87" s="29">
        <v>700000</v>
      </c>
      <c r="J87" s="30">
        <v>3.9473684210526314</v>
      </c>
    </row>
    <row r="88" spans="1:11" ht="45" x14ac:dyDescent="0.35">
      <c r="A88" s="23"/>
      <c r="B88" s="16"/>
      <c r="C88" s="23"/>
      <c r="D88" s="24"/>
      <c r="E88" s="28" t="s">
        <v>91</v>
      </c>
      <c r="F88" s="1" t="s">
        <v>93</v>
      </c>
      <c r="G88" s="2">
        <v>36147602</v>
      </c>
      <c r="H88" s="2"/>
      <c r="I88" s="29">
        <v>100000</v>
      </c>
      <c r="J88" s="30">
        <v>0.27664352396045527</v>
      </c>
    </row>
    <row r="89" spans="1:11" ht="45" x14ac:dyDescent="0.35">
      <c r="A89" s="23"/>
      <c r="B89" s="16"/>
      <c r="C89" s="23"/>
      <c r="D89" s="24"/>
      <c r="E89" s="28" t="s">
        <v>160</v>
      </c>
      <c r="F89" s="1" t="s">
        <v>93</v>
      </c>
      <c r="G89" s="2">
        <v>30063281</v>
      </c>
      <c r="H89" s="2"/>
      <c r="I89" s="29">
        <v>100000</v>
      </c>
      <c r="J89" s="30">
        <v>0.33263169113178298</v>
      </c>
    </row>
    <row r="90" spans="1:11" ht="30" x14ac:dyDescent="0.35">
      <c r="A90" s="23"/>
      <c r="B90" s="16"/>
      <c r="C90" s="23"/>
      <c r="D90" s="24"/>
      <c r="E90" s="28" t="s">
        <v>92</v>
      </c>
      <c r="F90" s="1" t="s">
        <v>93</v>
      </c>
      <c r="G90" s="2">
        <v>15793958</v>
      </c>
      <c r="H90" s="2"/>
      <c r="I90" s="29">
        <v>100000</v>
      </c>
      <c r="J90" s="30">
        <v>0.6331535135144718</v>
      </c>
    </row>
    <row r="91" spans="1:11" ht="45" x14ac:dyDescent="0.35">
      <c r="A91" s="23"/>
      <c r="B91" s="16"/>
      <c r="C91" s="23"/>
      <c r="D91" s="24"/>
      <c r="E91" s="28" t="s">
        <v>173</v>
      </c>
      <c r="F91" s="1" t="s">
        <v>93</v>
      </c>
      <c r="G91" s="2">
        <v>16000000</v>
      </c>
      <c r="H91" s="2"/>
      <c r="I91" s="29">
        <v>100000</v>
      </c>
      <c r="J91" s="30">
        <v>0.625</v>
      </c>
    </row>
    <row r="92" spans="1:11" s="22" customFormat="1" ht="30" customHeight="1" x14ac:dyDescent="0.35">
      <c r="A92" s="27" t="s">
        <v>110</v>
      </c>
      <c r="B92" s="27" t="s">
        <v>111</v>
      </c>
      <c r="C92" s="29" t="s">
        <v>112</v>
      </c>
      <c r="D92" s="28" t="s">
        <v>113</v>
      </c>
      <c r="E92" s="31"/>
      <c r="F92" s="1"/>
      <c r="G92" s="2"/>
      <c r="H92" s="2"/>
      <c r="I92" s="25">
        <f>I93</f>
        <v>800000</v>
      </c>
      <c r="J92" s="30"/>
      <c r="K92" s="21"/>
    </row>
    <row r="93" spans="1:11" ht="34.5" customHeight="1" x14ac:dyDescent="0.35">
      <c r="A93" s="23"/>
      <c r="B93" s="16"/>
      <c r="C93" s="23"/>
      <c r="D93" s="24"/>
      <c r="E93" s="28" t="s">
        <v>101</v>
      </c>
      <c r="F93" s="1" t="s">
        <v>93</v>
      </c>
      <c r="G93" s="2">
        <v>38000000</v>
      </c>
      <c r="H93" s="2"/>
      <c r="I93" s="29">
        <v>800000</v>
      </c>
      <c r="J93" s="30">
        <v>3.9473684210526314</v>
      </c>
    </row>
    <row r="94" spans="1:11" s="22" customFormat="1" ht="30" customHeight="1" x14ac:dyDescent="0.35">
      <c r="A94" s="27" t="s">
        <v>241</v>
      </c>
      <c r="B94" s="27" t="s">
        <v>242</v>
      </c>
      <c r="C94" s="29" t="s">
        <v>149</v>
      </c>
      <c r="D94" s="28" t="s">
        <v>243</v>
      </c>
      <c r="E94" s="31"/>
      <c r="F94" s="1"/>
      <c r="G94" s="2"/>
      <c r="H94" s="2"/>
      <c r="I94" s="25">
        <f>I96</f>
        <v>13929</v>
      </c>
      <c r="J94" s="30"/>
      <c r="K94" s="21"/>
    </row>
    <row r="95" spans="1:11" s="39" customFormat="1" x14ac:dyDescent="0.35">
      <c r="A95" s="16"/>
      <c r="B95" s="16"/>
      <c r="C95" s="16"/>
      <c r="D95" s="17"/>
      <c r="E95" s="33" t="s">
        <v>38</v>
      </c>
      <c r="F95" s="34"/>
      <c r="G95" s="35"/>
      <c r="H95" s="35"/>
      <c r="I95" s="36"/>
      <c r="J95" s="37"/>
      <c r="K95" s="38"/>
    </row>
    <row r="96" spans="1:11" ht="30" x14ac:dyDescent="0.35">
      <c r="A96" s="23"/>
      <c r="B96" s="16"/>
      <c r="C96" s="23"/>
      <c r="D96" s="24"/>
      <c r="E96" s="28" t="s">
        <v>151</v>
      </c>
      <c r="F96" s="1" t="s">
        <v>178</v>
      </c>
      <c r="G96" s="2">
        <v>94753727.620000005</v>
      </c>
      <c r="H96" s="2">
        <v>93700321.799999997</v>
      </c>
      <c r="I96" s="29">
        <v>13929</v>
      </c>
      <c r="J96" s="30">
        <v>100</v>
      </c>
    </row>
    <row r="97" spans="1:12" s="22" customFormat="1" ht="30" customHeight="1" x14ac:dyDescent="0.35">
      <c r="A97" s="27" t="s">
        <v>147</v>
      </c>
      <c r="B97" s="27" t="s">
        <v>148</v>
      </c>
      <c r="C97" s="29" t="s">
        <v>149</v>
      </c>
      <c r="D97" s="28" t="s">
        <v>150</v>
      </c>
      <c r="E97" s="31"/>
      <c r="F97" s="1"/>
      <c r="G97" s="2"/>
      <c r="H97" s="2"/>
      <c r="I97" s="25">
        <f>I99</f>
        <v>586218.4</v>
      </c>
      <c r="J97" s="30"/>
      <c r="K97" s="21"/>
    </row>
    <row r="98" spans="1:12" s="39" customFormat="1" x14ac:dyDescent="0.35">
      <c r="A98" s="16"/>
      <c r="B98" s="16"/>
      <c r="C98" s="16"/>
      <c r="D98" s="17"/>
      <c r="E98" s="33" t="s">
        <v>38</v>
      </c>
      <c r="F98" s="34"/>
      <c r="G98" s="35"/>
      <c r="H98" s="35"/>
      <c r="I98" s="36"/>
      <c r="J98" s="37"/>
      <c r="K98" s="38"/>
    </row>
    <row r="99" spans="1:12" ht="30" x14ac:dyDescent="0.35">
      <c r="A99" s="23"/>
      <c r="B99" s="16"/>
      <c r="C99" s="23"/>
      <c r="D99" s="24"/>
      <c r="E99" s="28" t="s">
        <v>151</v>
      </c>
      <c r="F99" s="1" t="s">
        <v>178</v>
      </c>
      <c r="G99" s="2">
        <v>94753727.620000005</v>
      </c>
      <c r="H99" s="2">
        <v>93700321.799999997</v>
      </c>
      <c r="I99" s="29">
        <v>586218.4</v>
      </c>
      <c r="J99" s="30">
        <v>100</v>
      </c>
    </row>
    <row r="100" spans="1:12" s="22" customFormat="1" ht="30" customHeight="1" x14ac:dyDescent="0.35">
      <c r="A100" s="27" t="s">
        <v>152</v>
      </c>
      <c r="B100" s="27" t="s">
        <v>106</v>
      </c>
      <c r="C100" s="29" t="s">
        <v>107</v>
      </c>
      <c r="D100" s="28" t="s">
        <v>108</v>
      </c>
      <c r="E100" s="31"/>
      <c r="F100" s="1"/>
      <c r="G100" s="2"/>
      <c r="H100" s="2"/>
      <c r="I100" s="25">
        <f>I102</f>
        <v>336379</v>
      </c>
      <c r="J100" s="30"/>
      <c r="K100" s="21"/>
    </row>
    <row r="101" spans="1:12" s="39" customFormat="1" x14ac:dyDescent="0.35">
      <c r="A101" s="16"/>
      <c r="B101" s="16"/>
      <c r="C101" s="16"/>
      <c r="D101" s="17"/>
      <c r="E101" s="33" t="s">
        <v>153</v>
      </c>
      <c r="F101" s="34"/>
      <c r="G101" s="35"/>
      <c r="H101" s="35"/>
      <c r="I101" s="36"/>
      <c r="J101" s="37"/>
      <c r="K101" s="38"/>
    </row>
    <row r="102" spans="1:12" ht="43.5" customHeight="1" x14ac:dyDescent="0.35">
      <c r="A102" s="23"/>
      <c r="B102" s="16"/>
      <c r="C102" s="23"/>
      <c r="D102" s="24"/>
      <c r="E102" s="28" t="s">
        <v>154</v>
      </c>
      <c r="F102" s="1" t="s">
        <v>165</v>
      </c>
      <c r="G102" s="2">
        <v>17700681</v>
      </c>
      <c r="H102" s="2">
        <v>16949728.789999999</v>
      </c>
      <c r="I102" s="29">
        <v>336379</v>
      </c>
      <c r="J102" s="30">
        <v>100</v>
      </c>
    </row>
    <row r="103" spans="1:12" s="22" customFormat="1" ht="38.1" customHeight="1" x14ac:dyDescent="0.35">
      <c r="A103" s="16" t="s">
        <v>29</v>
      </c>
      <c r="B103" s="16"/>
      <c r="C103" s="16"/>
      <c r="D103" s="17" t="s">
        <v>30</v>
      </c>
      <c r="E103" s="18"/>
      <c r="F103" s="19"/>
      <c r="G103" s="66"/>
      <c r="H103" s="66"/>
      <c r="I103" s="20">
        <f>I104</f>
        <v>1012065297.92</v>
      </c>
      <c r="J103" s="19"/>
      <c r="K103" s="21"/>
    </row>
    <row r="104" spans="1:12" s="22" customFormat="1" ht="38.1" customHeight="1" x14ac:dyDescent="0.35">
      <c r="A104" s="23" t="s">
        <v>31</v>
      </c>
      <c r="B104" s="16"/>
      <c r="C104" s="23"/>
      <c r="D104" s="24" t="s">
        <v>30</v>
      </c>
      <c r="E104" s="18"/>
      <c r="F104" s="18"/>
      <c r="G104" s="40"/>
      <c r="H104" s="40"/>
      <c r="I104" s="25">
        <f>I105+I112+I170+I175+I181+I178+I135+I187+I184</f>
        <v>1012065297.92</v>
      </c>
      <c r="J104" s="18"/>
      <c r="K104" s="21"/>
      <c r="L104" s="26"/>
    </row>
    <row r="105" spans="1:12" s="22" customFormat="1" ht="69.95" customHeight="1" x14ac:dyDescent="0.35">
      <c r="A105" s="27" t="s">
        <v>34</v>
      </c>
      <c r="B105" s="27" t="s">
        <v>35</v>
      </c>
      <c r="C105" s="29" t="s">
        <v>36</v>
      </c>
      <c r="D105" s="28" t="s">
        <v>37</v>
      </c>
      <c r="E105" s="18"/>
      <c r="F105" s="18"/>
      <c r="G105" s="40"/>
      <c r="H105" s="40"/>
      <c r="I105" s="25">
        <f>I107+I109+I111</f>
        <v>14745734</v>
      </c>
      <c r="J105" s="41"/>
      <c r="K105" s="21"/>
    </row>
    <row r="106" spans="1:12" s="39" customFormat="1" x14ac:dyDescent="0.35">
      <c r="A106" s="16"/>
      <c r="B106" s="16"/>
      <c r="C106" s="16"/>
      <c r="D106" s="17"/>
      <c r="E106" s="33" t="s">
        <v>38</v>
      </c>
      <c r="F106" s="34"/>
      <c r="G106" s="35"/>
      <c r="H106" s="35"/>
      <c r="I106" s="36"/>
      <c r="J106" s="37"/>
      <c r="K106" s="38"/>
    </row>
    <row r="107" spans="1:12" s="22" customFormat="1" ht="45" customHeight="1" x14ac:dyDescent="0.35">
      <c r="A107" s="23"/>
      <c r="B107" s="16"/>
      <c r="C107" s="23"/>
      <c r="D107" s="24"/>
      <c r="E107" s="31" t="s">
        <v>82</v>
      </c>
      <c r="F107" s="2" t="s">
        <v>95</v>
      </c>
      <c r="G107" s="2">
        <v>19283454</v>
      </c>
      <c r="H107" s="2">
        <v>13275480</v>
      </c>
      <c r="I107" s="29">
        <v>5000000</v>
      </c>
      <c r="J107" s="30">
        <v>100</v>
      </c>
      <c r="K107" s="21"/>
    </row>
    <row r="108" spans="1:12" s="39" customFormat="1" x14ac:dyDescent="0.35">
      <c r="A108" s="16"/>
      <c r="B108" s="16"/>
      <c r="C108" s="16"/>
      <c r="D108" s="17"/>
      <c r="E108" s="33" t="s">
        <v>76</v>
      </c>
      <c r="F108" s="34"/>
      <c r="G108" s="35"/>
      <c r="H108" s="35"/>
      <c r="I108" s="36"/>
      <c r="J108" s="37"/>
      <c r="K108" s="38"/>
    </row>
    <row r="109" spans="1:12" s="22" customFormat="1" ht="30" x14ac:dyDescent="0.35">
      <c r="A109" s="23"/>
      <c r="B109" s="16"/>
      <c r="C109" s="23"/>
      <c r="D109" s="24"/>
      <c r="E109" s="31" t="s">
        <v>39</v>
      </c>
      <c r="F109" s="2" t="s">
        <v>96</v>
      </c>
      <c r="G109" s="2">
        <v>18084383</v>
      </c>
      <c r="H109" s="2">
        <v>12098778</v>
      </c>
      <c r="I109" s="29">
        <v>5000000</v>
      </c>
      <c r="J109" s="30">
        <v>100</v>
      </c>
      <c r="K109" s="21"/>
    </row>
    <row r="110" spans="1:12" s="39" customFormat="1" x14ac:dyDescent="0.35">
      <c r="A110" s="16"/>
      <c r="B110" s="16"/>
      <c r="C110" s="16"/>
      <c r="D110" s="17"/>
      <c r="E110" s="33" t="s">
        <v>118</v>
      </c>
      <c r="F110" s="34"/>
      <c r="G110" s="35"/>
      <c r="H110" s="35"/>
      <c r="I110" s="36"/>
      <c r="J110" s="37"/>
      <c r="K110" s="38"/>
    </row>
    <row r="111" spans="1:12" s="22" customFormat="1" ht="30" x14ac:dyDescent="0.35">
      <c r="A111" s="23"/>
      <c r="B111" s="16"/>
      <c r="C111" s="23"/>
      <c r="D111" s="24"/>
      <c r="E111" s="31" t="s">
        <v>119</v>
      </c>
      <c r="F111" s="2" t="s">
        <v>96</v>
      </c>
      <c r="G111" s="2">
        <v>18275371</v>
      </c>
      <c r="H111" s="2">
        <v>13215964</v>
      </c>
      <c r="I111" s="29">
        <v>4745734</v>
      </c>
      <c r="J111" s="30">
        <v>100</v>
      </c>
      <c r="K111" s="21"/>
    </row>
    <row r="112" spans="1:12" s="22" customFormat="1" ht="30" customHeight="1" x14ac:dyDescent="0.35">
      <c r="A112" s="27" t="s">
        <v>40</v>
      </c>
      <c r="B112" s="27" t="s">
        <v>41</v>
      </c>
      <c r="C112" s="29" t="s">
        <v>42</v>
      </c>
      <c r="D112" s="28" t="s">
        <v>43</v>
      </c>
      <c r="E112" s="31"/>
      <c r="F112" s="1"/>
      <c r="G112" s="2"/>
      <c r="H112" s="2"/>
      <c r="I112" s="25">
        <f>I114+I115+I118+I120+I121+I132+I119+I122+I123+I124+I125+I127+I130+I134+I128</f>
        <v>130098546</v>
      </c>
      <c r="J112" s="30"/>
      <c r="K112" s="21"/>
    </row>
    <row r="113" spans="1:11" s="39" customFormat="1" x14ac:dyDescent="0.35">
      <c r="A113" s="16"/>
      <c r="B113" s="16"/>
      <c r="C113" s="16"/>
      <c r="D113" s="17"/>
      <c r="E113" s="33" t="s">
        <v>44</v>
      </c>
      <c r="F113" s="34"/>
      <c r="G113" s="35"/>
      <c r="H113" s="35"/>
      <c r="I113" s="36"/>
      <c r="J113" s="37"/>
      <c r="K113" s="38"/>
    </row>
    <row r="114" spans="1:11" s="22" customFormat="1" ht="30" x14ac:dyDescent="0.35">
      <c r="A114" s="23"/>
      <c r="B114" s="16"/>
      <c r="C114" s="23"/>
      <c r="D114" s="24"/>
      <c r="E114" s="31" t="s">
        <v>45</v>
      </c>
      <c r="F114" s="2" t="s">
        <v>94</v>
      </c>
      <c r="G114" s="2">
        <v>95000000</v>
      </c>
      <c r="H114" s="2">
        <v>1295153</v>
      </c>
      <c r="I114" s="29">
        <v>750000</v>
      </c>
      <c r="J114" s="30">
        <v>2.1527926315789472</v>
      </c>
      <c r="K114" s="21"/>
    </row>
    <row r="115" spans="1:11" s="22" customFormat="1" ht="45" x14ac:dyDescent="0.35">
      <c r="A115" s="23"/>
      <c r="B115" s="16"/>
      <c r="C115" s="23"/>
      <c r="D115" s="24"/>
      <c r="E115" s="31" t="s">
        <v>84</v>
      </c>
      <c r="F115" s="2" t="s">
        <v>94</v>
      </c>
      <c r="G115" s="2">
        <v>81275475</v>
      </c>
      <c r="H115" s="2">
        <v>707657</v>
      </c>
      <c r="I115" s="29">
        <v>105914</v>
      </c>
      <c r="J115" s="30">
        <v>1.0010043004977824</v>
      </c>
      <c r="K115" s="21"/>
    </row>
    <row r="116" spans="1:11" s="39" customFormat="1" x14ac:dyDescent="0.35">
      <c r="A116" s="16"/>
      <c r="B116" s="16"/>
      <c r="C116" s="16"/>
      <c r="D116" s="17"/>
      <c r="E116" s="33" t="s">
        <v>38</v>
      </c>
      <c r="F116" s="34"/>
      <c r="G116" s="35"/>
      <c r="H116" s="35"/>
      <c r="I116" s="36"/>
      <c r="J116" s="37"/>
      <c r="K116" s="38"/>
    </row>
    <row r="117" spans="1:11" s="22" customFormat="1" ht="30" customHeight="1" x14ac:dyDescent="0.35">
      <c r="A117" s="23"/>
      <c r="B117" s="16"/>
      <c r="C117" s="23"/>
      <c r="D117" s="24"/>
      <c r="E117" s="42" t="s">
        <v>121</v>
      </c>
      <c r="F117" s="1"/>
      <c r="G117" s="2"/>
      <c r="H117" s="2"/>
      <c r="I117" s="29">
        <f>I118+I119</f>
        <v>46318653</v>
      </c>
      <c r="J117" s="41"/>
      <c r="K117" s="21"/>
    </row>
    <row r="118" spans="1:11" s="51" customFormat="1" ht="45" x14ac:dyDescent="0.35">
      <c r="A118" s="43"/>
      <c r="B118" s="44"/>
      <c r="C118" s="43"/>
      <c r="D118" s="45"/>
      <c r="E118" s="46" t="s">
        <v>46</v>
      </c>
      <c r="F118" s="47" t="s">
        <v>97</v>
      </c>
      <c r="G118" s="47">
        <v>171519089</v>
      </c>
      <c r="H118" s="47">
        <v>91136073</v>
      </c>
      <c r="I118" s="48">
        <v>45000000</v>
      </c>
      <c r="J118" s="49">
        <v>83.753773855456984</v>
      </c>
      <c r="K118" s="50"/>
    </row>
    <row r="119" spans="1:11" s="51" customFormat="1" ht="45" x14ac:dyDescent="0.35">
      <c r="A119" s="43"/>
      <c r="B119" s="44"/>
      <c r="C119" s="43"/>
      <c r="D119" s="45"/>
      <c r="E119" s="46" t="s">
        <v>120</v>
      </c>
      <c r="F119" s="47" t="s">
        <v>93</v>
      </c>
      <c r="G119" s="47">
        <v>1318653</v>
      </c>
      <c r="H119" s="47"/>
      <c r="I119" s="48">
        <v>1318653</v>
      </c>
      <c r="J119" s="49">
        <v>100</v>
      </c>
      <c r="K119" s="50"/>
    </row>
    <row r="120" spans="1:11" s="22" customFormat="1" ht="45" x14ac:dyDescent="0.35">
      <c r="A120" s="23"/>
      <c r="B120" s="16"/>
      <c r="C120" s="23"/>
      <c r="D120" s="24"/>
      <c r="E120" s="31" t="s">
        <v>47</v>
      </c>
      <c r="F120" s="2" t="s">
        <v>94</v>
      </c>
      <c r="G120" s="2">
        <v>52494250</v>
      </c>
      <c r="H120" s="2">
        <v>844462</v>
      </c>
      <c r="I120" s="29">
        <f>30000000+15000000</f>
        <v>45000000</v>
      </c>
      <c r="J120" s="30">
        <v>87.332349733542245</v>
      </c>
      <c r="K120" s="21"/>
    </row>
    <row r="121" spans="1:11" s="22" customFormat="1" ht="45" x14ac:dyDescent="0.35">
      <c r="A121" s="23"/>
      <c r="B121" s="16"/>
      <c r="C121" s="23"/>
      <c r="D121" s="24"/>
      <c r="E121" s="31" t="s">
        <v>48</v>
      </c>
      <c r="F121" s="2" t="s">
        <v>94</v>
      </c>
      <c r="G121" s="2">
        <v>61773674</v>
      </c>
      <c r="H121" s="2">
        <v>886165</v>
      </c>
      <c r="I121" s="29">
        <v>23100000</v>
      </c>
      <c r="J121" s="30">
        <v>38.829105421186377</v>
      </c>
      <c r="K121" s="21"/>
    </row>
    <row r="122" spans="1:11" s="22" customFormat="1" ht="78.75" customHeight="1" x14ac:dyDescent="0.35">
      <c r="A122" s="23"/>
      <c r="B122" s="16"/>
      <c r="C122" s="23"/>
      <c r="D122" s="24"/>
      <c r="E122" s="31" t="s">
        <v>227</v>
      </c>
      <c r="F122" s="2" t="s">
        <v>93</v>
      </c>
      <c r="G122" s="2">
        <v>1350000</v>
      </c>
      <c r="H122" s="2"/>
      <c r="I122" s="29">
        <v>1350000</v>
      </c>
      <c r="J122" s="30">
        <v>100</v>
      </c>
      <c r="K122" s="21"/>
    </row>
    <row r="123" spans="1:11" s="22" customFormat="1" ht="54" customHeight="1" x14ac:dyDescent="0.35">
      <c r="A123" s="23"/>
      <c r="B123" s="16"/>
      <c r="C123" s="23"/>
      <c r="D123" s="24"/>
      <c r="E123" s="31" t="s">
        <v>226</v>
      </c>
      <c r="F123" s="2" t="s">
        <v>93</v>
      </c>
      <c r="G123" s="2">
        <v>1300000</v>
      </c>
      <c r="H123" s="2"/>
      <c r="I123" s="29">
        <v>1300000</v>
      </c>
      <c r="J123" s="30">
        <v>100</v>
      </c>
      <c r="K123" s="21"/>
    </row>
    <row r="124" spans="1:11" s="22" customFormat="1" ht="52.5" customHeight="1" x14ac:dyDescent="0.35">
      <c r="A124" s="23"/>
      <c r="B124" s="16"/>
      <c r="C124" s="23"/>
      <c r="D124" s="24"/>
      <c r="E124" s="31" t="s">
        <v>166</v>
      </c>
      <c r="F124" s="2" t="s">
        <v>93</v>
      </c>
      <c r="G124" s="2">
        <v>100000</v>
      </c>
      <c r="H124" s="2"/>
      <c r="I124" s="29">
        <v>100000</v>
      </c>
      <c r="J124" s="30">
        <v>100</v>
      </c>
      <c r="K124" s="21"/>
    </row>
    <row r="125" spans="1:11" s="22" customFormat="1" ht="65.25" customHeight="1" x14ac:dyDescent="0.35">
      <c r="A125" s="23"/>
      <c r="B125" s="16"/>
      <c r="C125" s="23"/>
      <c r="D125" s="24"/>
      <c r="E125" s="31" t="s">
        <v>167</v>
      </c>
      <c r="F125" s="2" t="s">
        <v>93</v>
      </c>
      <c r="G125" s="2">
        <v>1130000</v>
      </c>
      <c r="H125" s="2"/>
      <c r="I125" s="29">
        <v>1130000</v>
      </c>
      <c r="J125" s="30">
        <v>100</v>
      </c>
      <c r="K125" s="21"/>
    </row>
    <row r="126" spans="1:11" s="22" customFormat="1" ht="39.75" customHeight="1" x14ac:dyDescent="0.35">
      <c r="A126" s="23"/>
      <c r="B126" s="16"/>
      <c r="C126" s="23"/>
      <c r="D126" s="24"/>
      <c r="E126" s="42" t="s">
        <v>254</v>
      </c>
      <c r="F126" s="1"/>
      <c r="G126" s="2"/>
      <c r="H126" s="2"/>
      <c r="I126" s="29">
        <f>I127+I128</f>
        <v>2350000</v>
      </c>
      <c r="J126" s="41"/>
      <c r="K126" s="21"/>
    </row>
    <row r="127" spans="1:11" s="51" customFormat="1" ht="45" x14ac:dyDescent="0.35">
      <c r="A127" s="43"/>
      <c r="B127" s="44"/>
      <c r="C127" s="43"/>
      <c r="D127" s="45"/>
      <c r="E127" s="46" t="s">
        <v>122</v>
      </c>
      <c r="F127" s="47" t="s">
        <v>97</v>
      </c>
      <c r="G127" s="47">
        <v>46979756</v>
      </c>
      <c r="H127" s="47">
        <v>20868952</v>
      </c>
      <c r="I127" s="48">
        <v>1150000</v>
      </c>
      <c r="J127" s="49">
        <v>46.869021627102534</v>
      </c>
      <c r="K127" s="50"/>
    </row>
    <row r="128" spans="1:11" s="51" customFormat="1" ht="64.5" customHeight="1" x14ac:dyDescent="0.35">
      <c r="A128" s="43"/>
      <c r="B128" s="44"/>
      <c r="C128" s="43"/>
      <c r="D128" s="45"/>
      <c r="E128" s="46" t="s">
        <v>274</v>
      </c>
      <c r="F128" s="47" t="s">
        <v>224</v>
      </c>
      <c r="G128" s="47">
        <v>1200000</v>
      </c>
      <c r="H128" s="47"/>
      <c r="I128" s="48">
        <v>1200000</v>
      </c>
      <c r="J128" s="49">
        <v>100</v>
      </c>
      <c r="K128" s="50"/>
    </row>
    <row r="129" spans="1:11" s="39" customFormat="1" x14ac:dyDescent="0.35">
      <c r="A129" s="16"/>
      <c r="B129" s="16"/>
      <c r="C129" s="16"/>
      <c r="D129" s="17"/>
      <c r="E129" s="33" t="s">
        <v>123</v>
      </c>
      <c r="F129" s="34"/>
      <c r="G129" s="35"/>
      <c r="H129" s="35"/>
      <c r="I129" s="36"/>
      <c r="J129" s="37"/>
      <c r="K129" s="38"/>
    </row>
    <row r="130" spans="1:11" s="22" customFormat="1" ht="45" x14ac:dyDescent="0.35">
      <c r="A130" s="23"/>
      <c r="B130" s="16"/>
      <c r="C130" s="23"/>
      <c r="D130" s="24"/>
      <c r="E130" s="31" t="s">
        <v>199</v>
      </c>
      <c r="F130" s="2" t="s">
        <v>97</v>
      </c>
      <c r="G130" s="2">
        <v>263766904</v>
      </c>
      <c r="H130" s="2">
        <v>2318985</v>
      </c>
      <c r="I130" s="29">
        <v>17572</v>
      </c>
      <c r="J130" s="30">
        <v>0.88584161415489804</v>
      </c>
      <c r="K130" s="21"/>
    </row>
    <row r="131" spans="1:11" s="39" customFormat="1" x14ac:dyDescent="0.35">
      <c r="A131" s="16"/>
      <c r="B131" s="16"/>
      <c r="C131" s="16"/>
      <c r="D131" s="17"/>
      <c r="E131" s="33" t="s">
        <v>49</v>
      </c>
      <c r="F131" s="34"/>
      <c r="G131" s="35"/>
      <c r="H131" s="35"/>
      <c r="I131" s="36"/>
      <c r="J131" s="37"/>
      <c r="K131" s="38"/>
    </row>
    <row r="132" spans="1:11" s="22" customFormat="1" ht="33.75" customHeight="1" x14ac:dyDescent="0.35">
      <c r="A132" s="23"/>
      <c r="B132" s="16"/>
      <c r="C132" s="23"/>
      <c r="D132" s="24"/>
      <c r="E132" s="31" t="s">
        <v>83</v>
      </c>
      <c r="F132" s="2" t="s">
        <v>98</v>
      </c>
      <c r="G132" s="2">
        <v>40340746</v>
      </c>
      <c r="H132" s="2">
        <v>29550948</v>
      </c>
      <c r="I132" s="29">
        <v>8476407</v>
      </c>
      <c r="J132" s="30">
        <v>100</v>
      </c>
      <c r="K132" s="21"/>
    </row>
    <row r="133" spans="1:11" s="39" customFormat="1" x14ac:dyDescent="0.35">
      <c r="A133" s="16"/>
      <c r="B133" s="16"/>
      <c r="C133" s="16"/>
      <c r="D133" s="17"/>
      <c r="E133" s="33" t="s">
        <v>124</v>
      </c>
      <c r="F133" s="34"/>
      <c r="G133" s="35"/>
      <c r="H133" s="35"/>
      <c r="I133" s="36"/>
      <c r="J133" s="37"/>
      <c r="K133" s="38"/>
    </row>
    <row r="134" spans="1:11" s="22" customFormat="1" ht="33.75" customHeight="1" x14ac:dyDescent="0.35">
      <c r="A134" s="23"/>
      <c r="B134" s="16"/>
      <c r="C134" s="23"/>
      <c r="D134" s="24"/>
      <c r="E134" s="31" t="s">
        <v>125</v>
      </c>
      <c r="F134" s="2" t="s">
        <v>136</v>
      </c>
      <c r="G134" s="2">
        <v>71071890</v>
      </c>
      <c r="H134" s="2">
        <v>43398157</v>
      </c>
      <c r="I134" s="29">
        <v>100000</v>
      </c>
      <c r="J134" s="30">
        <v>61.203039626496491</v>
      </c>
      <c r="K134" s="21"/>
    </row>
    <row r="135" spans="1:11" s="22" customFormat="1" ht="30" customHeight="1" x14ac:dyDescent="0.35">
      <c r="A135" s="27" t="s">
        <v>50</v>
      </c>
      <c r="B135" s="27" t="s">
        <v>51</v>
      </c>
      <c r="C135" s="29" t="s">
        <v>42</v>
      </c>
      <c r="D135" s="28" t="s">
        <v>52</v>
      </c>
      <c r="E135" s="18"/>
      <c r="F135" s="18"/>
      <c r="G135" s="40"/>
      <c r="H135" s="40"/>
      <c r="I135" s="25">
        <f>I136+I138+I145+I146+I152+I154+I156+I157+I160+I169+I141+I142+I149+I150+I165+I167+I139+I148+I153+I144+I158+I162+I163</f>
        <v>383449291</v>
      </c>
      <c r="J135" s="41"/>
      <c r="K135" s="21"/>
    </row>
    <row r="136" spans="1:11" s="22" customFormat="1" ht="45" x14ac:dyDescent="0.35">
      <c r="A136" s="23"/>
      <c r="B136" s="16"/>
      <c r="C136" s="23"/>
      <c r="D136" s="24"/>
      <c r="E136" s="31" t="s">
        <v>53</v>
      </c>
      <c r="F136" s="1" t="s">
        <v>99</v>
      </c>
      <c r="G136" s="2">
        <v>145458136</v>
      </c>
      <c r="H136" s="2">
        <v>119290680</v>
      </c>
      <c r="I136" s="29">
        <v>10000000</v>
      </c>
      <c r="J136" s="30">
        <v>88.885148370112489</v>
      </c>
      <c r="K136" s="21"/>
    </row>
    <row r="137" spans="1:11" s="22" customFormat="1" ht="30" x14ac:dyDescent="0.35">
      <c r="A137" s="23"/>
      <c r="B137" s="16"/>
      <c r="C137" s="23"/>
      <c r="D137" s="24"/>
      <c r="E137" s="31" t="s">
        <v>126</v>
      </c>
      <c r="F137" s="1"/>
      <c r="G137" s="2"/>
      <c r="H137" s="2"/>
      <c r="I137" s="29">
        <f>I138+I139</f>
        <v>236005042</v>
      </c>
      <c r="J137" s="30"/>
      <c r="K137" s="21"/>
    </row>
    <row r="138" spans="1:11" s="51" customFormat="1" ht="30" x14ac:dyDescent="0.35">
      <c r="A138" s="43"/>
      <c r="B138" s="44"/>
      <c r="C138" s="43"/>
      <c r="D138" s="45"/>
      <c r="E138" s="46" t="s">
        <v>79</v>
      </c>
      <c r="F138" s="52" t="s">
        <v>97</v>
      </c>
      <c r="G138" s="47">
        <v>589168918</v>
      </c>
      <c r="H138" s="47">
        <v>293168918</v>
      </c>
      <c r="I138" s="48">
        <f>150000000+80000000</f>
        <v>230000000</v>
      </c>
      <c r="J138" s="49">
        <v>88.797779722656728</v>
      </c>
      <c r="K138" s="50"/>
    </row>
    <row r="139" spans="1:11" s="51" customFormat="1" ht="30" x14ac:dyDescent="0.35">
      <c r="A139" s="43"/>
      <c r="B139" s="44"/>
      <c r="C139" s="43"/>
      <c r="D139" s="45"/>
      <c r="E139" s="46" t="s">
        <v>184</v>
      </c>
      <c r="F139" s="52" t="s">
        <v>99</v>
      </c>
      <c r="G139" s="47">
        <v>429677823</v>
      </c>
      <c r="H139" s="47">
        <v>7941140</v>
      </c>
      <c r="I139" s="48">
        <v>6005042</v>
      </c>
      <c r="J139" s="49">
        <v>3.2457299989625015</v>
      </c>
      <c r="K139" s="50"/>
    </row>
    <row r="140" spans="1:11" s="51" customFormat="1" ht="26.25" customHeight="1" x14ac:dyDescent="0.35">
      <c r="A140" s="43"/>
      <c r="B140" s="44"/>
      <c r="C140" s="43"/>
      <c r="D140" s="45"/>
      <c r="E140" s="31" t="s">
        <v>179</v>
      </c>
      <c r="F140" s="52"/>
      <c r="G140" s="47"/>
      <c r="H140" s="47"/>
      <c r="I140" s="48">
        <f>+I141+I142</f>
        <v>7260168</v>
      </c>
      <c r="J140" s="49"/>
      <c r="K140" s="50"/>
    </row>
    <row r="141" spans="1:11" s="51" customFormat="1" ht="45" x14ac:dyDescent="0.35">
      <c r="A141" s="43"/>
      <c r="B141" s="44"/>
      <c r="C141" s="43"/>
      <c r="D141" s="45"/>
      <c r="E141" s="46" t="s">
        <v>180</v>
      </c>
      <c r="F141" s="52" t="s">
        <v>93</v>
      </c>
      <c r="G141" s="47">
        <v>6482398</v>
      </c>
      <c r="H141" s="47"/>
      <c r="I141" s="48">
        <v>6482398</v>
      </c>
      <c r="J141" s="49">
        <v>100</v>
      </c>
      <c r="K141" s="50"/>
    </row>
    <row r="142" spans="1:11" s="51" customFormat="1" ht="45" x14ac:dyDescent="0.35">
      <c r="A142" s="43"/>
      <c r="B142" s="44"/>
      <c r="C142" s="43"/>
      <c r="D142" s="45"/>
      <c r="E142" s="46" t="s">
        <v>181</v>
      </c>
      <c r="F142" s="52">
        <v>2024</v>
      </c>
      <c r="G142" s="47">
        <v>777770</v>
      </c>
      <c r="H142" s="47"/>
      <c r="I142" s="48">
        <v>777770</v>
      </c>
      <c r="J142" s="49">
        <v>100</v>
      </c>
      <c r="K142" s="50"/>
    </row>
    <row r="143" spans="1:11" s="22" customFormat="1" ht="46.5" customHeight="1" x14ac:dyDescent="0.35">
      <c r="A143" s="23"/>
      <c r="B143" s="16"/>
      <c r="C143" s="23"/>
      <c r="D143" s="24"/>
      <c r="E143" s="31" t="s">
        <v>229</v>
      </c>
      <c r="F143" s="1"/>
      <c r="G143" s="2"/>
      <c r="H143" s="2"/>
      <c r="I143" s="29">
        <f>I144+I145</f>
        <v>23276989</v>
      </c>
      <c r="J143" s="30"/>
      <c r="K143" s="21"/>
    </row>
    <row r="144" spans="1:11" s="51" customFormat="1" ht="45" x14ac:dyDescent="0.35">
      <c r="A144" s="43"/>
      <c r="B144" s="44"/>
      <c r="C144" s="43"/>
      <c r="D144" s="45"/>
      <c r="E144" s="46" t="s">
        <v>228</v>
      </c>
      <c r="F144" s="52" t="s">
        <v>224</v>
      </c>
      <c r="G144" s="47">
        <v>8000000</v>
      </c>
      <c r="H144" s="47"/>
      <c r="I144" s="48">
        <v>693773</v>
      </c>
      <c r="J144" s="49">
        <v>8.6721624999999989</v>
      </c>
      <c r="K144" s="50"/>
    </row>
    <row r="145" spans="1:11" s="51" customFormat="1" ht="45" x14ac:dyDescent="0.35">
      <c r="A145" s="43"/>
      <c r="B145" s="44"/>
      <c r="C145" s="43"/>
      <c r="D145" s="45"/>
      <c r="E145" s="46" t="s">
        <v>77</v>
      </c>
      <c r="F145" s="52" t="s">
        <v>137</v>
      </c>
      <c r="G145" s="47">
        <v>248478157</v>
      </c>
      <c r="H145" s="47">
        <v>73615378</v>
      </c>
      <c r="I145" s="48">
        <v>22583216</v>
      </c>
      <c r="J145" s="49">
        <v>100</v>
      </c>
      <c r="K145" s="50"/>
    </row>
    <row r="146" spans="1:11" s="22" customFormat="1" ht="60" x14ac:dyDescent="0.35">
      <c r="A146" s="23"/>
      <c r="B146" s="16"/>
      <c r="C146" s="23"/>
      <c r="D146" s="24"/>
      <c r="E146" s="31" t="s">
        <v>54</v>
      </c>
      <c r="F146" s="1" t="s">
        <v>94</v>
      </c>
      <c r="G146" s="2">
        <v>774484</v>
      </c>
      <c r="H146" s="2">
        <v>524484</v>
      </c>
      <c r="I146" s="29">
        <v>250000</v>
      </c>
      <c r="J146" s="30">
        <v>100</v>
      </c>
      <c r="K146" s="21"/>
    </row>
    <row r="147" spans="1:11" s="22" customFormat="1" ht="30" x14ac:dyDescent="0.35">
      <c r="A147" s="23"/>
      <c r="B147" s="16"/>
      <c r="C147" s="23"/>
      <c r="D147" s="24"/>
      <c r="E147" s="31" t="s">
        <v>174</v>
      </c>
      <c r="F147" s="1"/>
      <c r="G147" s="2"/>
      <c r="H147" s="2"/>
      <c r="I147" s="29">
        <f>I149+I150+I148</f>
        <v>2323538</v>
      </c>
      <c r="J147" s="30"/>
      <c r="K147" s="21"/>
    </row>
    <row r="148" spans="1:11" s="22" customFormat="1" ht="45" x14ac:dyDescent="0.35">
      <c r="A148" s="23"/>
      <c r="B148" s="16"/>
      <c r="C148" s="23"/>
      <c r="D148" s="24"/>
      <c r="E148" s="46" t="s">
        <v>175</v>
      </c>
      <c r="F148" s="52" t="s">
        <v>93</v>
      </c>
      <c r="G148" s="47">
        <v>325538</v>
      </c>
      <c r="H148" s="47"/>
      <c r="I148" s="48">
        <v>325538</v>
      </c>
      <c r="J148" s="49">
        <v>100</v>
      </c>
      <c r="K148" s="21"/>
    </row>
    <row r="149" spans="1:11" s="51" customFormat="1" ht="60" x14ac:dyDescent="0.35">
      <c r="A149" s="43"/>
      <c r="B149" s="44"/>
      <c r="C149" s="43"/>
      <c r="D149" s="45"/>
      <c r="E149" s="46" t="s">
        <v>127</v>
      </c>
      <c r="F149" s="52" t="s">
        <v>93</v>
      </c>
      <c r="G149" s="47">
        <v>1410000</v>
      </c>
      <c r="H149" s="47"/>
      <c r="I149" s="48">
        <v>1410000</v>
      </c>
      <c r="J149" s="49">
        <v>100</v>
      </c>
      <c r="K149" s="50"/>
    </row>
    <row r="150" spans="1:11" s="51" customFormat="1" ht="60" x14ac:dyDescent="0.35">
      <c r="A150" s="43"/>
      <c r="B150" s="44"/>
      <c r="C150" s="43"/>
      <c r="D150" s="45"/>
      <c r="E150" s="46" t="s">
        <v>128</v>
      </c>
      <c r="F150" s="52" t="s">
        <v>93</v>
      </c>
      <c r="G150" s="47">
        <v>588000</v>
      </c>
      <c r="H150" s="47"/>
      <c r="I150" s="48">
        <v>588000</v>
      </c>
      <c r="J150" s="49">
        <v>100</v>
      </c>
      <c r="K150" s="50"/>
    </row>
    <row r="151" spans="1:11" s="51" customFormat="1" ht="30" x14ac:dyDescent="0.35">
      <c r="A151" s="23"/>
      <c r="B151" s="16"/>
      <c r="C151" s="23"/>
      <c r="D151" s="24"/>
      <c r="E151" s="31" t="s">
        <v>182</v>
      </c>
      <c r="F151" s="1"/>
      <c r="G151" s="2"/>
      <c r="H151" s="2"/>
      <c r="I151" s="29">
        <f>I152+I153</f>
        <v>1400000</v>
      </c>
      <c r="J151" s="30"/>
      <c r="K151" s="50"/>
    </row>
    <row r="152" spans="1:11" s="51" customFormat="1" ht="60" x14ac:dyDescent="0.35">
      <c r="A152" s="43"/>
      <c r="B152" s="44"/>
      <c r="C152" s="43"/>
      <c r="D152" s="45"/>
      <c r="E152" s="46" t="s">
        <v>293</v>
      </c>
      <c r="F152" s="52" t="s">
        <v>100</v>
      </c>
      <c r="G152" s="47">
        <v>180000000</v>
      </c>
      <c r="H152" s="47">
        <v>1292112</v>
      </c>
      <c r="I152" s="48">
        <v>400000</v>
      </c>
      <c r="J152" s="49">
        <v>0.94006222222222224</v>
      </c>
      <c r="K152" s="50"/>
    </row>
    <row r="153" spans="1:11" s="51" customFormat="1" ht="60" x14ac:dyDescent="0.35">
      <c r="A153" s="43"/>
      <c r="B153" s="44"/>
      <c r="C153" s="43"/>
      <c r="D153" s="45"/>
      <c r="E153" s="46" t="s">
        <v>230</v>
      </c>
      <c r="F153" s="52" t="s">
        <v>93</v>
      </c>
      <c r="G153" s="47">
        <v>1000000</v>
      </c>
      <c r="H153" s="47"/>
      <c r="I153" s="48">
        <v>1000000</v>
      </c>
      <c r="J153" s="49">
        <v>100</v>
      </c>
      <c r="K153" s="50"/>
    </row>
    <row r="154" spans="1:11" s="22" customFormat="1" ht="30" x14ac:dyDescent="0.35">
      <c r="A154" s="23"/>
      <c r="B154" s="16"/>
      <c r="C154" s="23"/>
      <c r="D154" s="24"/>
      <c r="E154" s="31" t="s">
        <v>78</v>
      </c>
      <c r="F154" s="1" t="s">
        <v>225</v>
      </c>
      <c r="G154" s="2">
        <v>497435328</v>
      </c>
      <c r="H154" s="2">
        <v>169485231</v>
      </c>
      <c r="I154" s="29">
        <v>3400000</v>
      </c>
      <c r="J154" s="30">
        <v>34.755318182788983</v>
      </c>
      <c r="K154" s="21"/>
    </row>
    <row r="155" spans="1:11" s="22" customFormat="1" x14ac:dyDescent="0.35">
      <c r="A155" s="23"/>
      <c r="B155" s="16"/>
      <c r="C155" s="23"/>
      <c r="D155" s="24"/>
      <c r="E155" s="7" t="s">
        <v>44</v>
      </c>
      <c r="F155" s="1"/>
      <c r="G155" s="2"/>
      <c r="H155" s="2"/>
      <c r="I155" s="29"/>
      <c r="J155" s="30"/>
      <c r="K155" s="21"/>
    </row>
    <row r="156" spans="1:11" s="22" customFormat="1" ht="30" x14ac:dyDescent="0.35">
      <c r="A156" s="23"/>
      <c r="B156" s="16"/>
      <c r="C156" s="23"/>
      <c r="D156" s="24"/>
      <c r="E156" s="31" t="s">
        <v>80</v>
      </c>
      <c r="F156" s="1" t="s">
        <v>96</v>
      </c>
      <c r="G156" s="2">
        <v>60738197</v>
      </c>
      <c r="H156" s="2">
        <v>25272034</v>
      </c>
      <c r="I156" s="29">
        <v>30444458</v>
      </c>
      <c r="J156" s="30">
        <v>100</v>
      </c>
      <c r="K156" s="21"/>
    </row>
    <row r="157" spans="1:11" s="22" customFormat="1" ht="30" x14ac:dyDescent="0.35">
      <c r="A157" s="23"/>
      <c r="B157" s="16"/>
      <c r="C157" s="23"/>
      <c r="D157" s="24"/>
      <c r="E157" s="31" t="s">
        <v>55</v>
      </c>
      <c r="F157" s="1" t="s">
        <v>97</v>
      </c>
      <c r="G157" s="2">
        <v>34457340</v>
      </c>
      <c r="H157" s="2">
        <v>14758827</v>
      </c>
      <c r="I157" s="29">
        <v>10000000</v>
      </c>
      <c r="J157" s="30">
        <v>71.85356443648871</v>
      </c>
      <c r="K157" s="21"/>
    </row>
    <row r="158" spans="1:11" s="22" customFormat="1" ht="47.25" customHeight="1" x14ac:dyDescent="0.35">
      <c r="A158" s="23"/>
      <c r="B158" s="16"/>
      <c r="C158" s="23"/>
      <c r="D158" s="24"/>
      <c r="E158" s="31" t="s">
        <v>231</v>
      </c>
      <c r="F158" s="1" t="s">
        <v>225</v>
      </c>
      <c r="G158" s="2">
        <v>63040597</v>
      </c>
      <c r="H158" s="2">
        <v>1767687</v>
      </c>
      <c r="I158" s="29">
        <v>169351</v>
      </c>
      <c r="J158" s="30">
        <v>3.0726834645934589</v>
      </c>
      <c r="K158" s="21"/>
    </row>
    <row r="159" spans="1:11" s="22" customFormat="1" x14ac:dyDescent="0.35">
      <c r="A159" s="53"/>
      <c r="B159" s="53"/>
      <c r="C159" s="53"/>
      <c r="D159" s="54"/>
      <c r="E159" s="7" t="s">
        <v>38</v>
      </c>
      <c r="F159" s="1"/>
      <c r="G159" s="2"/>
      <c r="H159" s="2"/>
      <c r="I159" s="29"/>
      <c r="J159" s="30"/>
      <c r="K159" s="21"/>
    </row>
    <row r="160" spans="1:11" s="22" customFormat="1" ht="75" x14ac:dyDescent="0.35">
      <c r="A160" s="23"/>
      <c r="B160" s="16"/>
      <c r="C160" s="23"/>
      <c r="D160" s="24"/>
      <c r="E160" s="31" t="s">
        <v>56</v>
      </c>
      <c r="F160" s="1" t="s">
        <v>137</v>
      </c>
      <c r="G160" s="2">
        <v>128056178</v>
      </c>
      <c r="H160" s="2">
        <v>39540746</v>
      </c>
      <c r="I160" s="29">
        <v>28703060</v>
      </c>
      <c r="J160" s="30">
        <v>100</v>
      </c>
      <c r="K160" s="21"/>
    </row>
    <row r="161" spans="1:11" s="22" customFormat="1" x14ac:dyDescent="0.35">
      <c r="A161" s="23"/>
      <c r="B161" s="16"/>
      <c r="C161" s="23"/>
      <c r="D161" s="24"/>
      <c r="E161" s="31" t="s">
        <v>255</v>
      </c>
      <c r="F161" s="1"/>
      <c r="G161" s="2"/>
      <c r="H161" s="2"/>
      <c r="I161" s="29">
        <f>I162+I163</f>
        <v>815736</v>
      </c>
      <c r="J161" s="30"/>
      <c r="K161" s="21"/>
    </row>
    <row r="162" spans="1:11" s="22" customFormat="1" ht="52.5" customHeight="1" x14ac:dyDescent="0.35">
      <c r="A162" s="23"/>
      <c r="B162" s="16"/>
      <c r="C162" s="23"/>
      <c r="D162" s="24"/>
      <c r="E162" s="46" t="s">
        <v>237</v>
      </c>
      <c r="F162" s="52" t="s">
        <v>97</v>
      </c>
      <c r="G162" s="47">
        <v>1811866421</v>
      </c>
      <c r="H162" s="47">
        <v>12764382</v>
      </c>
      <c r="I162" s="48">
        <f>415736</f>
        <v>415736</v>
      </c>
      <c r="J162" s="49">
        <v>11.485663931292647</v>
      </c>
      <c r="K162" s="21"/>
    </row>
    <row r="163" spans="1:11" s="22" customFormat="1" ht="52.5" customHeight="1" x14ac:dyDescent="0.35">
      <c r="A163" s="43"/>
      <c r="B163" s="44"/>
      <c r="C163" s="43"/>
      <c r="D163" s="45"/>
      <c r="E163" s="46" t="s">
        <v>256</v>
      </c>
      <c r="F163" s="52" t="s">
        <v>224</v>
      </c>
      <c r="G163" s="47">
        <v>400000</v>
      </c>
      <c r="H163" s="47"/>
      <c r="I163" s="48">
        <v>400000</v>
      </c>
      <c r="J163" s="49">
        <v>100</v>
      </c>
      <c r="K163" s="21"/>
    </row>
    <row r="164" spans="1:11" s="22" customFormat="1" x14ac:dyDescent="0.35">
      <c r="A164" s="53"/>
      <c r="B164" s="53"/>
      <c r="C164" s="53"/>
      <c r="D164" s="54"/>
      <c r="E164" s="7" t="s">
        <v>129</v>
      </c>
      <c r="F164" s="1"/>
      <c r="G164" s="2"/>
      <c r="H164" s="2"/>
      <c r="I164" s="29"/>
      <c r="J164" s="30"/>
      <c r="K164" s="21"/>
    </row>
    <row r="165" spans="1:11" s="22" customFormat="1" ht="45" x14ac:dyDescent="0.35">
      <c r="A165" s="23"/>
      <c r="B165" s="16"/>
      <c r="C165" s="23"/>
      <c r="D165" s="24"/>
      <c r="E165" s="31" t="s">
        <v>183</v>
      </c>
      <c r="F165" s="1" t="s">
        <v>96</v>
      </c>
      <c r="G165" s="2">
        <v>22010464</v>
      </c>
      <c r="H165" s="2">
        <v>11300731</v>
      </c>
      <c r="I165" s="29">
        <f>10500000</f>
        <v>10500000</v>
      </c>
      <c r="J165" s="30">
        <v>53.614185507402304</v>
      </c>
      <c r="K165" s="21"/>
    </row>
    <row r="166" spans="1:11" s="22" customFormat="1" x14ac:dyDescent="0.35">
      <c r="A166" s="53"/>
      <c r="B166" s="53"/>
      <c r="C166" s="53"/>
      <c r="D166" s="54"/>
      <c r="E166" s="7" t="s">
        <v>130</v>
      </c>
      <c r="F166" s="1"/>
      <c r="G166" s="2"/>
      <c r="H166" s="2"/>
      <c r="I166" s="29"/>
      <c r="J166" s="30"/>
      <c r="K166" s="21"/>
    </row>
    <row r="167" spans="1:11" s="22" customFormat="1" ht="45" x14ac:dyDescent="0.35">
      <c r="A167" s="23"/>
      <c r="B167" s="16"/>
      <c r="C167" s="23"/>
      <c r="D167" s="24"/>
      <c r="E167" s="31" t="s">
        <v>185</v>
      </c>
      <c r="F167" s="1" t="s">
        <v>137</v>
      </c>
      <c r="G167" s="2">
        <v>50197458</v>
      </c>
      <c r="H167" s="2">
        <v>43222243</v>
      </c>
      <c r="I167" s="29">
        <v>3700000</v>
      </c>
      <c r="J167" s="30">
        <v>100</v>
      </c>
      <c r="K167" s="21"/>
    </row>
    <row r="168" spans="1:11" s="22" customFormat="1" x14ac:dyDescent="0.35">
      <c r="A168" s="23"/>
      <c r="B168" s="16"/>
      <c r="C168" s="23"/>
      <c r="D168" s="24"/>
      <c r="E168" s="7" t="s">
        <v>81</v>
      </c>
      <c r="F168" s="52"/>
      <c r="G168" s="47"/>
      <c r="H168" s="47"/>
      <c r="I168" s="48"/>
      <c r="J168" s="30"/>
      <c r="K168" s="21"/>
    </row>
    <row r="169" spans="1:11" s="22" customFormat="1" ht="45" x14ac:dyDescent="0.35">
      <c r="A169" s="23"/>
      <c r="B169" s="16"/>
      <c r="C169" s="23"/>
      <c r="D169" s="24"/>
      <c r="E169" s="31" t="s">
        <v>176</v>
      </c>
      <c r="F169" s="1" t="s">
        <v>96</v>
      </c>
      <c r="G169" s="2">
        <v>47607711</v>
      </c>
      <c r="H169" s="2">
        <v>29865859</v>
      </c>
      <c r="I169" s="29">
        <v>15200949</v>
      </c>
      <c r="J169" s="30">
        <v>100</v>
      </c>
      <c r="K169" s="21"/>
    </row>
    <row r="170" spans="1:11" s="22" customFormat="1" ht="30" customHeight="1" x14ac:dyDescent="0.35">
      <c r="A170" s="27" t="s">
        <v>57</v>
      </c>
      <c r="B170" s="27" t="s">
        <v>58</v>
      </c>
      <c r="C170" s="29" t="s">
        <v>42</v>
      </c>
      <c r="D170" s="28" t="s">
        <v>59</v>
      </c>
      <c r="E170" s="31"/>
      <c r="F170" s="1"/>
      <c r="G170" s="2"/>
      <c r="H170" s="2"/>
      <c r="I170" s="25">
        <f>I172+I174</f>
        <v>1987102</v>
      </c>
      <c r="J170" s="30"/>
      <c r="K170" s="21"/>
    </row>
    <row r="171" spans="1:11" s="39" customFormat="1" x14ac:dyDescent="0.35">
      <c r="A171" s="16"/>
      <c r="B171" s="16"/>
      <c r="C171" s="16"/>
      <c r="D171" s="17"/>
      <c r="E171" s="33" t="s">
        <v>131</v>
      </c>
      <c r="F171" s="34"/>
      <c r="G171" s="35"/>
      <c r="H171" s="35"/>
      <c r="I171" s="36"/>
      <c r="J171" s="37"/>
      <c r="K171" s="38"/>
    </row>
    <row r="172" spans="1:11" s="22" customFormat="1" ht="30" customHeight="1" x14ac:dyDescent="0.35">
      <c r="A172" s="27"/>
      <c r="B172" s="27"/>
      <c r="C172" s="29"/>
      <c r="D172" s="28"/>
      <c r="E172" s="31" t="s">
        <v>132</v>
      </c>
      <c r="F172" s="2" t="s">
        <v>138</v>
      </c>
      <c r="G172" s="2">
        <v>104345031</v>
      </c>
      <c r="H172" s="2">
        <v>41749271</v>
      </c>
      <c r="I172" s="29">
        <v>1887102</v>
      </c>
      <c r="J172" s="30">
        <v>41.81931097418525</v>
      </c>
      <c r="K172" s="21"/>
    </row>
    <row r="173" spans="1:11" s="39" customFormat="1" x14ac:dyDescent="0.35">
      <c r="A173" s="16"/>
      <c r="B173" s="16"/>
      <c r="C173" s="16"/>
      <c r="D173" s="17"/>
      <c r="E173" s="33" t="s">
        <v>60</v>
      </c>
      <c r="F173" s="34"/>
      <c r="G173" s="35"/>
      <c r="H173" s="35"/>
      <c r="I173" s="36">
        <v>0</v>
      </c>
      <c r="J173" s="37"/>
      <c r="K173" s="38"/>
    </row>
    <row r="174" spans="1:11" s="22" customFormat="1" ht="45" x14ac:dyDescent="0.35">
      <c r="A174" s="23"/>
      <c r="B174" s="16"/>
      <c r="C174" s="23"/>
      <c r="D174" s="24"/>
      <c r="E174" s="31" t="s">
        <v>168</v>
      </c>
      <c r="F174" s="2" t="s">
        <v>94</v>
      </c>
      <c r="G174" s="2">
        <v>55000000</v>
      </c>
      <c r="H174" s="2">
        <v>1429923</v>
      </c>
      <c r="I174" s="29">
        <v>100000</v>
      </c>
      <c r="J174" s="30">
        <v>2.7816781818181822</v>
      </c>
      <c r="K174" s="21"/>
    </row>
    <row r="175" spans="1:11" s="22" customFormat="1" ht="30" customHeight="1" x14ac:dyDescent="0.35">
      <c r="A175" s="27" t="s">
        <v>61</v>
      </c>
      <c r="B175" s="27" t="s">
        <v>62</v>
      </c>
      <c r="C175" s="29" t="s">
        <v>42</v>
      </c>
      <c r="D175" s="28" t="s">
        <v>63</v>
      </c>
      <c r="E175" s="31"/>
      <c r="F175" s="1"/>
      <c r="G175" s="2"/>
      <c r="H175" s="2"/>
      <c r="I175" s="25">
        <f>I177</f>
        <v>51800891</v>
      </c>
      <c r="J175" s="30"/>
      <c r="K175" s="21"/>
    </row>
    <row r="176" spans="1:11" s="39" customFormat="1" x14ac:dyDescent="0.35">
      <c r="A176" s="16"/>
      <c r="B176" s="16"/>
      <c r="C176" s="16"/>
      <c r="D176" s="17"/>
      <c r="E176" s="33" t="s">
        <v>64</v>
      </c>
      <c r="F176" s="34"/>
      <c r="G176" s="35"/>
      <c r="H176" s="35"/>
      <c r="I176" s="36"/>
      <c r="J176" s="37"/>
      <c r="K176" s="38"/>
    </row>
    <row r="177" spans="1:12" s="22" customFormat="1" ht="45" x14ac:dyDescent="0.35">
      <c r="A177" s="23"/>
      <c r="B177" s="16"/>
      <c r="C177" s="23"/>
      <c r="D177" s="24"/>
      <c r="E177" s="31" t="s">
        <v>65</v>
      </c>
      <c r="F177" s="55" t="s">
        <v>137</v>
      </c>
      <c r="G177" s="2">
        <v>62988531</v>
      </c>
      <c r="H177" s="2">
        <v>8792172</v>
      </c>
      <c r="I177" s="29">
        <v>51800891</v>
      </c>
      <c r="J177" s="30">
        <v>100</v>
      </c>
      <c r="K177" s="21"/>
    </row>
    <row r="178" spans="1:12" s="22" customFormat="1" ht="30" customHeight="1" x14ac:dyDescent="0.35">
      <c r="A178" s="27" t="s">
        <v>133</v>
      </c>
      <c r="B178" s="27" t="s">
        <v>134</v>
      </c>
      <c r="C178" s="29" t="s">
        <v>112</v>
      </c>
      <c r="D178" s="28" t="s">
        <v>161</v>
      </c>
      <c r="E178" s="31"/>
      <c r="F178" s="1"/>
      <c r="G178" s="2"/>
      <c r="H178" s="2"/>
      <c r="I178" s="25">
        <f>I180</f>
        <v>27541327</v>
      </c>
      <c r="J178" s="30"/>
      <c r="K178" s="21"/>
    </row>
    <row r="179" spans="1:12" s="39" customFormat="1" x14ac:dyDescent="0.35">
      <c r="A179" s="16"/>
      <c r="B179" s="16"/>
      <c r="C179" s="16"/>
      <c r="D179" s="17"/>
      <c r="E179" s="33" t="s">
        <v>135</v>
      </c>
      <c r="F179" s="34"/>
      <c r="G179" s="35"/>
      <c r="H179" s="35"/>
      <c r="I179" s="36"/>
      <c r="J179" s="37"/>
      <c r="K179" s="38"/>
    </row>
    <row r="180" spans="1:12" s="22" customFormat="1" ht="45" x14ac:dyDescent="0.35">
      <c r="A180" s="23"/>
      <c r="B180" s="16"/>
      <c r="C180" s="23"/>
      <c r="D180" s="24"/>
      <c r="E180" s="31" t="s">
        <v>164</v>
      </c>
      <c r="F180" s="55" t="s">
        <v>139</v>
      </c>
      <c r="G180" s="2">
        <v>56979198</v>
      </c>
      <c r="H180" s="2">
        <v>25066286</v>
      </c>
      <c r="I180" s="29">
        <f>2874000+14367327+10300000</f>
        <v>27541327</v>
      </c>
      <c r="J180" s="30">
        <v>100</v>
      </c>
      <c r="K180" s="21"/>
    </row>
    <row r="181" spans="1:12" s="22" customFormat="1" ht="64.5" customHeight="1" x14ac:dyDescent="0.35">
      <c r="A181" s="27" t="s">
        <v>114</v>
      </c>
      <c r="B181" s="27" t="s">
        <v>115</v>
      </c>
      <c r="C181" s="29" t="s">
        <v>112</v>
      </c>
      <c r="D181" s="28" t="s">
        <v>116</v>
      </c>
      <c r="E181" s="31"/>
      <c r="F181" s="1"/>
      <c r="G181" s="2"/>
      <c r="H181" s="2"/>
      <c r="I181" s="25">
        <f>I183</f>
        <v>7517636.9199999999</v>
      </c>
      <c r="J181" s="30"/>
      <c r="K181" s="21"/>
    </row>
    <row r="182" spans="1:12" s="39" customFormat="1" x14ac:dyDescent="0.35">
      <c r="A182" s="16"/>
      <c r="B182" s="16"/>
      <c r="C182" s="16"/>
      <c r="D182" s="17"/>
      <c r="E182" s="33" t="s">
        <v>117</v>
      </c>
      <c r="F182" s="34"/>
      <c r="G182" s="35"/>
      <c r="H182" s="35"/>
      <c r="I182" s="36"/>
      <c r="J182" s="37"/>
      <c r="K182" s="38"/>
    </row>
    <row r="183" spans="1:12" s="22" customFormat="1" ht="45" x14ac:dyDescent="0.35">
      <c r="A183" s="23"/>
      <c r="B183" s="16"/>
      <c r="C183" s="23"/>
      <c r="D183" s="24"/>
      <c r="E183" s="31" t="s">
        <v>177</v>
      </c>
      <c r="F183" s="55" t="s">
        <v>97</v>
      </c>
      <c r="G183" s="2">
        <v>171519089</v>
      </c>
      <c r="H183" s="2">
        <v>91136073</v>
      </c>
      <c r="I183" s="29">
        <v>7517636.9199999999</v>
      </c>
      <c r="J183" s="30">
        <v>83.753773855456998</v>
      </c>
      <c r="K183" s="21"/>
    </row>
    <row r="184" spans="1:12" s="22" customFormat="1" ht="69.75" customHeight="1" x14ac:dyDescent="0.35">
      <c r="A184" s="27" t="s">
        <v>244</v>
      </c>
      <c r="B184" s="27" t="s">
        <v>245</v>
      </c>
      <c r="C184" s="29" t="s">
        <v>188</v>
      </c>
      <c r="D184" s="28" t="s">
        <v>246</v>
      </c>
      <c r="E184" s="31"/>
      <c r="F184" s="1"/>
      <c r="G184" s="2"/>
      <c r="H184" s="2"/>
      <c r="I184" s="25">
        <f>I186</f>
        <v>194924770</v>
      </c>
      <c r="J184" s="30"/>
      <c r="K184" s="21"/>
    </row>
    <row r="185" spans="1:12" s="39" customFormat="1" x14ac:dyDescent="0.35">
      <c r="A185" s="16"/>
      <c r="B185" s="16"/>
      <c r="C185" s="16"/>
      <c r="D185" s="17"/>
      <c r="E185" s="33" t="s">
        <v>38</v>
      </c>
      <c r="F185" s="34"/>
      <c r="G185" s="35"/>
      <c r="H185" s="35"/>
      <c r="I185" s="36"/>
      <c r="J185" s="37"/>
      <c r="K185" s="38"/>
    </row>
    <row r="186" spans="1:12" s="22" customFormat="1" ht="57.75" customHeight="1" x14ac:dyDescent="0.35">
      <c r="A186" s="23"/>
      <c r="B186" s="16"/>
      <c r="C186" s="23"/>
      <c r="D186" s="24"/>
      <c r="E186" s="31" t="s">
        <v>236</v>
      </c>
      <c r="F186" s="55" t="s">
        <v>97</v>
      </c>
      <c r="G186" s="2">
        <v>1811866421</v>
      </c>
      <c r="H186" s="2">
        <v>12764382</v>
      </c>
      <c r="I186" s="29">
        <f>194924770</f>
        <v>194924770</v>
      </c>
      <c r="J186" s="30">
        <v>11.485663931292647</v>
      </c>
      <c r="K186" s="21"/>
    </row>
    <row r="187" spans="1:12" s="22" customFormat="1" ht="34.5" customHeight="1" x14ac:dyDescent="0.35">
      <c r="A187" s="27" t="s">
        <v>194</v>
      </c>
      <c r="B187" s="27" t="s">
        <v>195</v>
      </c>
      <c r="C187" s="29" t="s">
        <v>196</v>
      </c>
      <c r="D187" s="28" t="s">
        <v>197</v>
      </c>
      <c r="E187" s="31"/>
      <c r="F187" s="1"/>
      <c r="G187" s="2"/>
      <c r="H187" s="2"/>
      <c r="I187" s="25">
        <f>I189</f>
        <v>200000000</v>
      </c>
      <c r="J187" s="30"/>
      <c r="K187" s="21"/>
    </row>
    <row r="188" spans="1:12" s="39" customFormat="1" x14ac:dyDescent="0.35">
      <c r="A188" s="16"/>
      <c r="B188" s="16"/>
      <c r="C188" s="16"/>
      <c r="D188" s="17"/>
      <c r="E188" s="33" t="s">
        <v>44</v>
      </c>
      <c r="F188" s="34"/>
      <c r="G188" s="35"/>
      <c r="H188" s="35"/>
      <c r="I188" s="36"/>
      <c r="J188" s="37"/>
      <c r="K188" s="38"/>
    </row>
    <row r="189" spans="1:12" s="22" customFormat="1" ht="45" x14ac:dyDescent="0.35">
      <c r="A189" s="23"/>
      <c r="B189" s="16"/>
      <c r="C189" s="23"/>
      <c r="D189" s="24"/>
      <c r="E189" s="31" t="s">
        <v>294</v>
      </c>
      <c r="F189" s="2" t="s">
        <v>198</v>
      </c>
      <c r="G189" s="2">
        <v>330736541</v>
      </c>
      <c r="H189" s="2">
        <v>8193526</v>
      </c>
      <c r="I189" s="29">
        <f>100000000+100000000</f>
        <v>200000000</v>
      </c>
      <c r="J189" s="30">
        <v>62.948449956728545</v>
      </c>
      <c r="K189" s="21"/>
    </row>
    <row r="190" spans="1:12" s="22" customFormat="1" ht="35.1" customHeight="1" x14ac:dyDescent="0.35">
      <c r="A190" s="16" t="s">
        <v>102</v>
      </c>
      <c r="B190" s="16"/>
      <c r="C190" s="16"/>
      <c r="D190" s="17" t="s">
        <v>103</v>
      </c>
      <c r="E190" s="18"/>
      <c r="F190" s="19"/>
      <c r="G190" s="66"/>
      <c r="H190" s="66">
        <f t="shared" ref="H190:I191" si="2">H191</f>
        <v>0</v>
      </c>
      <c r="I190" s="20">
        <f t="shared" si="2"/>
        <v>1223000</v>
      </c>
      <c r="J190" s="19"/>
      <c r="K190" s="21"/>
    </row>
    <row r="191" spans="1:12" s="22" customFormat="1" ht="35.1" customHeight="1" x14ac:dyDescent="0.35">
      <c r="A191" s="23" t="s">
        <v>104</v>
      </c>
      <c r="B191" s="16"/>
      <c r="C191" s="23"/>
      <c r="D191" s="24" t="s">
        <v>103</v>
      </c>
      <c r="E191" s="18"/>
      <c r="F191" s="18"/>
      <c r="G191" s="40"/>
      <c r="H191" s="40">
        <f t="shared" si="2"/>
        <v>0</v>
      </c>
      <c r="I191" s="25">
        <f t="shared" si="2"/>
        <v>1223000</v>
      </c>
      <c r="J191" s="18"/>
      <c r="K191" s="21"/>
      <c r="L191" s="26"/>
    </row>
    <row r="192" spans="1:12" s="22" customFormat="1" ht="30" customHeight="1" x14ac:dyDescent="0.35">
      <c r="A192" s="27" t="s">
        <v>105</v>
      </c>
      <c r="B192" s="27" t="s">
        <v>106</v>
      </c>
      <c r="C192" s="29" t="s">
        <v>107</v>
      </c>
      <c r="D192" s="28" t="s">
        <v>108</v>
      </c>
      <c r="E192" s="31"/>
      <c r="F192" s="1"/>
      <c r="G192" s="2"/>
      <c r="H192" s="2"/>
      <c r="I192" s="25">
        <f>I193</f>
        <v>1223000</v>
      </c>
      <c r="J192" s="30"/>
      <c r="K192" s="21"/>
    </row>
    <row r="193" spans="1:13" s="22" customFormat="1" ht="27" customHeight="1" x14ac:dyDescent="0.35">
      <c r="A193" s="23"/>
      <c r="B193" s="16"/>
      <c r="C193" s="23"/>
      <c r="D193" s="24"/>
      <c r="E193" s="31" t="s">
        <v>109</v>
      </c>
      <c r="F193" s="55">
        <v>2024</v>
      </c>
      <c r="G193" s="2">
        <v>1223000</v>
      </c>
      <c r="H193" s="2"/>
      <c r="I193" s="29">
        <f>1223000</f>
        <v>1223000</v>
      </c>
      <c r="J193" s="30">
        <v>100</v>
      </c>
      <c r="K193" s="21"/>
    </row>
    <row r="194" spans="1:13" s="59" customFormat="1" ht="27" customHeight="1" x14ac:dyDescent="0.3">
      <c r="A194" s="34"/>
      <c r="B194" s="34"/>
      <c r="C194" s="34"/>
      <c r="D194" s="33" t="s">
        <v>9</v>
      </c>
      <c r="E194" s="34"/>
      <c r="F194" s="34"/>
      <c r="G194" s="35"/>
      <c r="H194" s="35"/>
      <c r="I194" s="36">
        <f>I10+I46+I73+I79+I103+I190+I60</f>
        <v>1489865012.3199999</v>
      </c>
      <c r="J194" s="34"/>
      <c r="K194" s="56"/>
      <c r="L194" s="57"/>
      <c r="M194" s="58"/>
    </row>
    <row r="195" spans="1:13" ht="46.5" customHeight="1" x14ac:dyDescent="0.3">
      <c r="K195" s="57"/>
      <c r="L195" s="57"/>
      <c r="M195" s="60"/>
    </row>
    <row r="196" spans="1:13" ht="42" customHeight="1" x14ac:dyDescent="0.35">
      <c r="A196" s="79" t="s">
        <v>19</v>
      </c>
      <c r="B196" s="79"/>
      <c r="C196" s="79"/>
      <c r="D196" s="79"/>
      <c r="E196" s="61"/>
      <c r="F196" s="62"/>
      <c r="G196" s="82" t="s">
        <v>20</v>
      </c>
      <c r="H196" s="82"/>
      <c r="I196" s="82"/>
      <c r="J196" s="82"/>
      <c r="L196" s="60"/>
      <c r="M196" s="58"/>
    </row>
    <row r="198" spans="1:13" x14ac:dyDescent="0.35">
      <c r="I198" s="63"/>
    </row>
  </sheetData>
  <mergeCells count="6">
    <mergeCell ref="A196:D196"/>
    <mergeCell ref="H1:J1"/>
    <mergeCell ref="A3:J3"/>
    <mergeCell ref="A4:J4"/>
    <mergeCell ref="A5:J5"/>
    <mergeCell ref="G196:J196"/>
  </mergeCells>
  <printOptions horizontalCentered="1"/>
  <pageMargins left="0.59055118110236227" right="0.59055118110236227" top="0.59055118110236227" bottom="0.31496062992125984" header="0.31496062992125984" footer="0"/>
  <pageSetup paperSize="9" scale="55" fitToHeight="12" orientation="landscape" r:id="rId1"/>
  <headerFooter differentFirst="1">
    <oddHeader>&amp;C&amp;"Times New Roman,обычный"&amp;12&amp;P</oddHeader>
  </headerFooter>
  <rowBreaks count="5" manualBreakCount="5">
    <brk id="74" max="9" man="1"/>
    <brk id="93" max="9" man="1"/>
    <brk id="115" max="9" man="1"/>
    <brk id="132" max="9" man="1"/>
    <brk id="174"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НА ОБЛАСНУ РАДУ</vt:lpstr>
      <vt:lpstr>'НА ОБЛАСНУ РАДУ'!Заголовки_для_печати</vt:lpstr>
      <vt:lpstr>'НА ОБЛАСНУ РАДУ'!Область_печати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Денисенко Тетяна</dc:creator>
  <cp:lastModifiedBy>User</cp:lastModifiedBy>
  <cp:lastPrinted>2024-09-26T07:16:11Z</cp:lastPrinted>
  <dcterms:created xsi:type="dcterms:W3CDTF">2021-11-09T14:04:21Z</dcterms:created>
  <dcterms:modified xsi:type="dcterms:W3CDTF">2024-09-26T07:18:40Z</dcterms:modified>
</cp:coreProperties>
</file>