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200" windowHeight="10230" tabRatio="602"/>
  </bookViews>
  <sheets>
    <sheet name="ОР" sheetId="4" r:id="rId1"/>
  </sheets>
  <definedNames>
    <definedName name="_xlnm._FilterDatabase" localSheetId="0" hidden="1">ОР!$A$10:$L$300</definedName>
    <definedName name="Excel_BuiltIn_Print_Titles" localSheetId="0">ОР!$10:$10</definedName>
    <definedName name="Z_13404B8C_9394_4F03_AC85_30060F64F3FA_.wvu.FilterData" localSheetId="0" hidden="1">ОР!$A$10:$M$284</definedName>
    <definedName name="Z_13404B8C_9394_4F03_AC85_30060F64F3FA_.wvu.PrintArea" localSheetId="0" hidden="1">ОР!$A$1:$J$299</definedName>
    <definedName name="Z_2544C09D_6F05_4B35_B294_F5734B516DB7_.wvu.FilterData" localSheetId="0" hidden="1">ОР!$A$11:$M$284</definedName>
    <definedName name="Z_2DF03D22_038C_4633_BC59_BD65AE2BF080_.wvu.FilterData" localSheetId="0" hidden="1">ОР!$A$11:$M$284</definedName>
    <definedName name="Z_2DF03D22_038C_4633_BC59_BD65AE2BF080_.wvu.PrintArea" localSheetId="0" hidden="1">ОР!$A$1:$J$298</definedName>
    <definedName name="Z_2DF03D22_038C_4633_BC59_BD65AE2BF080_.wvu.PrintTitles" localSheetId="0" hidden="1">ОР!$8:$10</definedName>
    <definedName name="Z_2DF03D22_038C_4633_BC59_BD65AE2BF080_.wvu.Rows" localSheetId="0" hidden="1">ОР!$12:$52,ОР!#REF!,ОР!#REF!,ОР!$106:$159,ОР!$203:$225,ОР!$244:$278</definedName>
    <definedName name="Z_3B5C3CFA_F5D3_4720_8335_6B42DA4C7099_.wvu.FilterData" localSheetId="0" hidden="1">ОР!$A$11:$M$284</definedName>
    <definedName name="Z_46F15536_9AB3_432E_A686_742EDCC2343D_.wvu.FilterData" localSheetId="0" hidden="1">ОР!$A$10:$M$284</definedName>
    <definedName name="Z_46F15536_9AB3_432E_A686_742EDCC2343D_.wvu.PrintArea" localSheetId="0" hidden="1">ОР!$A$1:$J$299</definedName>
    <definedName name="Z_48B006C7_4833_439C_8DEA_75B7C9E8B0E8_.wvu.FilterData" localSheetId="0" hidden="1">ОР!$A$11:$M$284</definedName>
    <definedName name="Z_48B006C7_4833_439C_8DEA_75B7C9E8B0E8_.wvu.PrintArea" localSheetId="0" hidden="1">ОР!$A$1:$J$298</definedName>
    <definedName name="Z_48B006C7_4833_439C_8DEA_75B7C9E8B0E8_.wvu.PrintTitles" localSheetId="0" hidden="1">ОР!$8:$10</definedName>
    <definedName name="Z_48B006C7_4833_439C_8DEA_75B7C9E8B0E8_.wvu.Rows" localSheetId="0" hidden="1">ОР!$12:$52,ОР!$106:$159,ОР!$203:$225,ОР!$244:$278</definedName>
    <definedName name="Z_62E010A0_F7FF_4551_9B97_DCC24689A875_.wvu.FilterData" localSheetId="0" hidden="1">ОР!$A$11:$M$284</definedName>
    <definedName name="Z_6AB0FFBC_D224_4C80_8A89_5265400DA5A0_.wvu.FilterData" localSheetId="0" hidden="1">ОР!$A$11:$M$284</definedName>
    <definedName name="Z_6E730A68_434D_4D57_8BDF_AE1167B5A220_.wvu.FilterData" localSheetId="0" hidden="1">ОР!$A$11:$M$284</definedName>
    <definedName name="Z_6E730A68_434D_4D57_8BDF_AE1167B5A220_.wvu.Rows" localSheetId="0" hidden="1">ОР!#REF!</definedName>
    <definedName name="Z_96E2A35E_4A48_419F_9E38_8CEFA5D27C66_.wvu.PrintArea" localSheetId="0">ОР!$A$1:$J$296</definedName>
    <definedName name="Z_96E2A35E_4A48_419F_9E38_8CEFA5D27C66_.wvu.PrintTitles" localSheetId="0">ОР!$10:$10</definedName>
    <definedName name="Z_96E2A35E_4A48_419F_9E38_8CEFA5D27C66_.wvu.Rows" localSheetId="0">ОР!#REF!</definedName>
    <definedName name="Z_ABBD498D_3D2F_4E62_985A_EF1DC4D9DC47_.wvu.PrintArea" localSheetId="0">ОР!$A$1:$J$296</definedName>
    <definedName name="Z_ABBD498D_3D2F_4E62_985A_EF1DC4D9DC47_.wvu.PrintTitles" localSheetId="0">ОР!$10:$10</definedName>
    <definedName name="Z_ABBD498D_3D2F_4E62_985A_EF1DC4D9DC47_.wvu.Rows" localSheetId="0">ОР!#REF!</definedName>
    <definedName name="Z_E02D48B6_D0D9_4E6E_B70D_8E13580A6528_.wvu.PrintArea" localSheetId="0">ОР!$A$1:$J$296</definedName>
    <definedName name="Z_E02D48B6_D0D9_4E6E_B70D_8E13580A6528_.wvu.PrintTitles" localSheetId="0">ОР!$10:$10</definedName>
    <definedName name="Z_E02D48B6_D0D9_4E6E_B70D_8E13580A6528_.wvu.Rows" localSheetId="0">ОР!#REF!</definedName>
    <definedName name="_xlnm.Print_Titles" localSheetId="0">ОР!$9:$11</definedName>
    <definedName name="_xlnm.Print_Area" localSheetId="0">ОР!$A$1:$J$298</definedName>
  </definedNames>
  <calcPr calcId="145621" fullCalcOnLoad="1"/>
  <customWorkbookViews>
    <customWorkbookView name="Клименко Анна - Особисте подання" guid="{46F15536-9AB3-432E-A686-742EDCC2343D}" mergeInterval="0" personalView="1" maximized="1" xWindow="-8" yWindow="-8" windowWidth="1936" windowHeight="1056" tabRatio="602" activeSheetId="1" showComments="commIndAndComment"/>
    <customWorkbookView name="Бiк Галина - Личное представление" guid="{13404B8C-9394-4F03-AC85-30060F64F3FA}" mergeInterval="0" personalView="1" maximized="1" xWindow="-9" yWindow="-9" windowWidth="1938" windowHeight="1048" tabRatio="602" activeSheetId="1" showComments="commIndAndComment"/>
    <customWorkbookView name="Гаврилюк Олена - Особисте подання" guid="{2DF03D22-038C-4633-BC59-BD65AE2BF080}" mergeInterval="0" personalView="1" maximized="1" xWindow="-8" yWindow="-8" windowWidth="1296" windowHeight="696" tabRatio="602" activeSheetId="1"/>
    <customWorkbookView name="Шведун Світлана - Особисте подання" guid="{48B006C7-4833-439C-8DEA-75B7C9E8B0E8}" mergeInterval="0" personalView="1" maximized="1" xWindow="-9" yWindow="-9" windowWidth="1938" windowHeight="1048" tabRatio="602" activeSheetId="1"/>
    <customWorkbookView name="Грешних Наталія - Особисте подання" guid="{3B5C3CFA-F5D3-4720-8335-6B42DA4C7099}" mergeInterval="0" personalView="1" maximized="1" xWindow="-1288" yWindow="-8" windowWidth="1296" windowHeight="1000" tabRatio="602" activeSheetId="1"/>
    <customWorkbookView name="Рябова Наталія - Особисте подання" guid="{6E730A68-434D-4D57-8BDF-AE1167B5A220}" mergeInterval="0" personalView="1" maximized="1" xWindow="-8" yWindow="-8" windowWidth="1936" windowHeight="1056" tabRatio="602" activeSheetId="1"/>
  </customWorkbookViews>
</workbook>
</file>

<file path=xl/calcChain.xml><?xml version="1.0" encoding="utf-8"?>
<calcChain xmlns="http://schemas.openxmlformats.org/spreadsheetml/2006/main">
  <c r="G225" i="4" l="1"/>
  <c r="H225" i="4"/>
  <c r="J225" i="4"/>
  <c r="I225" i="4"/>
  <c r="K299" i="4"/>
  <c r="K297" i="4"/>
  <c r="G295" i="4"/>
  <c r="G294" i="4"/>
  <c r="J293" i="4"/>
  <c r="I293" i="4"/>
  <c r="I292" i="4"/>
  <c r="I290" i="4"/>
  <c r="H293" i="4"/>
  <c r="H292" i="4"/>
  <c r="H290" i="4"/>
  <c r="J292" i="4"/>
  <c r="J290" i="4"/>
  <c r="G289" i="4"/>
  <c r="J288" i="4"/>
  <c r="J287" i="4"/>
  <c r="J285" i="4"/>
  <c r="I288" i="4"/>
  <c r="H288" i="4"/>
  <c r="H287" i="4"/>
  <c r="H285" i="4"/>
  <c r="H284" i="4"/>
  <c r="G284" i="4"/>
  <c r="G283" i="4"/>
  <c r="G282" i="4"/>
  <c r="G280" i="4"/>
  <c r="J283" i="4"/>
  <c r="J282" i="4"/>
  <c r="J280" i="4"/>
  <c r="I283" i="4"/>
  <c r="I282" i="4"/>
  <c r="I280" i="4"/>
  <c r="H283" i="4"/>
  <c r="H282" i="4"/>
  <c r="H280" i="4"/>
  <c r="G281" i="4"/>
  <c r="G279" i="4"/>
  <c r="J278" i="4"/>
  <c r="J277" i="4"/>
  <c r="J275" i="4"/>
  <c r="I278" i="4"/>
  <c r="G278" i="4"/>
  <c r="H278" i="4"/>
  <c r="H277" i="4"/>
  <c r="H275" i="4"/>
  <c r="G276" i="4"/>
  <c r="G274" i="4"/>
  <c r="J273" i="4"/>
  <c r="J272" i="4"/>
  <c r="I273" i="4"/>
  <c r="I272" i="4"/>
  <c r="H273" i="4"/>
  <c r="G273" i="4"/>
  <c r="J271" i="4"/>
  <c r="I271" i="4"/>
  <c r="G271" i="4"/>
  <c r="G269" i="4"/>
  <c r="H271" i="4"/>
  <c r="J270" i="4"/>
  <c r="I270" i="4"/>
  <c r="G270" i="4"/>
  <c r="H270" i="4"/>
  <c r="J269" i="4"/>
  <c r="J268" i="4"/>
  <c r="I269" i="4"/>
  <c r="I268" i="4"/>
  <c r="I266" i="4"/>
  <c r="H269" i="4"/>
  <c r="H268" i="4"/>
  <c r="G265" i="4"/>
  <c r="J264" i="4"/>
  <c r="J263" i="4"/>
  <c r="J261" i="4"/>
  <c r="I264" i="4"/>
  <c r="I263" i="4"/>
  <c r="I261" i="4"/>
  <c r="H264" i="4"/>
  <c r="G262" i="4"/>
  <c r="J260" i="4"/>
  <c r="I260" i="4"/>
  <c r="H260" i="4"/>
  <c r="G260" i="4"/>
  <c r="J259" i="4"/>
  <c r="J258" i="4"/>
  <c r="J256" i="4"/>
  <c r="I259" i="4"/>
  <c r="I258" i="4"/>
  <c r="I256" i="4"/>
  <c r="H259" i="4"/>
  <c r="H258" i="4"/>
  <c r="J255" i="4"/>
  <c r="I255" i="4"/>
  <c r="H255" i="4"/>
  <c r="H254" i="4"/>
  <c r="G254" i="4"/>
  <c r="G255" i="4"/>
  <c r="J254" i="4"/>
  <c r="J253" i="4"/>
  <c r="J251" i="4"/>
  <c r="I254" i="4"/>
  <c r="I253" i="4"/>
  <c r="I251" i="4"/>
  <c r="G250" i="4"/>
  <c r="G249" i="4"/>
  <c r="J248" i="4"/>
  <c r="J247" i="4"/>
  <c r="J245" i="4"/>
  <c r="I248" i="4"/>
  <c r="I247" i="4"/>
  <c r="I245" i="4"/>
  <c r="H248" i="4"/>
  <c r="H247" i="4"/>
  <c r="G244" i="4"/>
  <c r="J243" i="4"/>
  <c r="J242" i="4"/>
  <c r="J240" i="4"/>
  <c r="I243" i="4"/>
  <c r="H243" i="4"/>
  <c r="H242" i="4"/>
  <c r="H240" i="4"/>
  <c r="G239" i="4"/>
  <c r="G238" i="4"/>
  <c r="J237" i="4"/>
  <c r="J236" i="4"/>
  <c r="J234" i="4"/>
  <c r="I237" i="4"/>
  <c r="I236" i="4"/>
  <c r="I234" i="4"/>
  <c r="H237" i="4"/>
  <c r="H233" i="4"/>
  <c r="G233" i="4"/>
  <c r="J232" i="4"/>
  <c r="J231" i="4"/>
  <c r="J229" i="4"/>
  <c r="I232" i="4"/>
  <c r="I231" i="4"/>
  <c r="I229" i="4"/>
  <c r="G228" i="4"/>
  <c r="G226" i="4"/>
  <c r="J226" i="4"/>
  <c r="J224" i="4"/>
  <c r="J222" i="4"/>
  <c r="I226" i="4"/>
  <c r="H226" i="4"/>
  <c r="H224" i="4"/>
  <c r="G221" i="4"/>
  <c r="J220" i="4"/>
  <c r="J219" i="4"/>
  <c r="J217" i="4"/>
  <c r="I220" i="4"/>
  <c r="I219" i="4"/>
  <c r="I217" i="4"/>
  <c r="H220" i="4"/>
  <c r="G220" i="4"/>
  <c r="H216" i="4"/>
  <c r="G216" i="4"/>
  <c r="J215" i="4"/>
  <c r="J214" i="4"/>
  <c r="J212" i="4"/>
  <c r="I215" i="4"/>
  <c r="I214" i="4"/>
  <c r="I212" i="4"/>
  <c r="G211" i="4"/>
  <c r="J210" i="4"/>
  <c r="J209" i="4"/>
  <c r="I210" i="4"/>
  <c r="H210" i="4"/>
  <c r="H209" i="4"/>
  <c r="I209" i="4"/>
  <c r="G208" i="4"/>
  <c r="J207" i="4"/>
  <c r="J206" i="4"/>
  <c r="I207" i="4"/>
  <c r="I206" i="4"/>
  <c r="H207" i="4"/>
  <c r="H206" i="4"/>
  <c r="G203" i="4"/>
  <c r="G202" i="4"/>
  <c r="G201" i="4"/>
  <c r="H200" i="4"/>
  <c r="G199" i="4"/>
  <c r="J198" i="4"/>
  <c r="J197" i="4"/>
  <c r="J195" i="4"/>
  <c r="I198" i="4"/>
  <c r="I197" i="4"/>
  <c r="I195" i="4"/>
  <c r="G194" i="4"/>
  <c r="G193" i="4"/>
  <c r="J192" i="4"/>
  <c r="J191" i="4"/>
  <c r="J189" i="4"/>
  <c r="I192" i="4"/>
  <c r="I191" i="4"/>
  <c r="I189" i="4"/>
  <c r="H192" i="4"/>
  <c r="H188" i="4"/>
  <c r="G188" i="4"/>
  <c r="G187" i="4"/>
  <c r="G186" i="4"/>
  <c r="G185" i="4"/>
  <c r="G184" i="4"/>
  <c r="J183" i="4"/>
  <c r="J182" i="4"/>
  <c r="J180" i="4"/>
  <c r="I183" i="4"/>
  <c r="I182" i="4"/>
  <c r="I180" i="4"/>
  <c r="H183" i="4"/>
  <c r="H179" i="4"/>
  <c r="G179" i="4"/>
  <c r="G178" i="4"/>
  <c r="G177" i="4"/>
  <c r="J176" i="4"/>
  <c r="I176" i="4"/>
  <c r="G176" i="4"/>
  <c r="G175" i="4"/>
  <c r="J174" i="4"/>
  <c r="I174" i="4"/>
  <c r="G174" i="4"/>
  <c r="J173" i="4"/>
  <c r="I173" i="4"/>
  <c r="G173" i="4"/>
  <c r="G172" i="4"/>
  <c r="J171" i="4"/>
  <c r="I171" i="4"/>
  <c r="G171" i="4"/>
  <c r="G170" i="4"/>
  <c r="J169" i="4"/>
  <c r="I169" i="4"/>
  <c r="H169" i="4"/>
  <c r="H168" i="4"/>
  <c r="G168" i="4"/>
  <c r="G167" i="4"/>
  <c r="G166" i="4"/>
  <c r="I161" i="4"/>
  <c r="G161" i="4"/>
  <c r="I160" i="4"/>
  <c r="G160" i="4"/>
  <c r="J159" i="4"/>
  <c r="J158" i="4"/>
  <c r="J153" i="4"/>
  <c r="I159" i="4"/>
  <c r="I158" i="4"/>
  <c r="H159" i="4"/>
  <c r="H158" i="4"/>
  <c r="H153" i="4"/>
  <c r="G157" i="4"/>
  <c r="J156" i="4"/>
  <c r="J155" i="4"/>
  <c r="I156" i="4"/>
  <c r="I155" i="4"/>
  <c r="H156" i="4"/>
  <c r="H155" i="4"/>
  <c r="G156" i="4"/>
  <c r="G155" i="4"/>
  <c r="G152" i="4"/>
  <c r="J151" i="4"/>
  <c r="J150" i="4"/>
  <c r="I151" i="4"/>
  <c r="H151" i="4"/>
  <c r="H150" i="4"/>
  <c r="J149" i="4"/>
  <c r="J147" i="4"/>
  <c r="I149" i="4"/>
  <c r="G149" i="4"/>
  <c r="G147" i="4"/>
  <c r="H147" i="4"/>
  <c r="H132" i="4"/>
  <c r="H131" i="4"/>
  <c r="J146" i="4"/>
  <c r="I146" i="4"/>
  <c r="G146" i="4"/>
  <c r="G145" i="4"/>
  <c r="G144" i="4"/>
  <c r="G143" i="4"/>
  <c r="G141" i="4"/>
  <c r="G140" i="4"/>
  <c r="G139" i="4"/>
  <c r="G138" i="4"/>
  <c r="G137" i="4"/>
  <c r="G136" i="4"/>
  <c r="G135" i="4"/>
  <c r="G134" i="4"/>
  <c r="G133" i="4"/>
  <c r="G130" i="4"/>
  <c r="J129" i="4"/>
  <c r="J127" i="4"/>
  <c r="J119" i="4"/>
  <c r="J118" i="4"/>
  <c r="I129" i="4"/>
  <c r="G129" i="4"/>
  <c r="H127" i="4"/>
  <c r="G126" i="4"/>
  <c r="G125" i="4"/>
  <c r="G124" i="4"/>
  <c r="H123" i="4"/>
  <c r="G123" i="4"/>
  <c r="G122" i="4"/>
  <c r="G121" i="4"/>
  <c r="G120" i="4"/>
  <c r="J115" i="4"/>
  <c r="J114" i="4"/>
  <c r="J113" i="4"/>
  <c r="J111" i="4"/>
  <c r="I115" i="4"/>
  <c r="I114" i="4"/>
  <c r="I113" i="4"/>
  <c r="I111" i="4"/>
  <c r="H115" i="4"/>
  <c r="H114" i="4"/>
  <c r="H113" i="4"/>
  <c r="H110" i="4"/>
  <c r="G110" i="4"/>
  <c r="J109" i="4"/>
  <c r="J108" i="4"/>
  <c r="J106" i="4"/>
  <c r="I109" i="4"/>
  <c r="I108" i="4"/>
  <c r="I106" i="4"/>
  <c r="H105" i="4"/>
  <c r="G105" i="4"/>
  <c r="G104" i="4"/>
  <c r="G103" i="4"/>
  <c r="H102" i="4"/>
  <c r="G102" i="4"/>
  <c r="H101" i="4"/>
  <c r="G101" i="4"/>
  <c r="G100" i="4"/>
  <c r="H99" i="4"/>
  <c r="G99" i="4"/>
  <c r="H98" i="4"/>
  <c r="G98" i="4"/>
  <c r="J97" i="4"/>
  <c r="J96" i="4"/>
  <c r="I97" i="4"/>
  <c r="I96" i="4"/>
  <c r="G95" i="4"/>
  <c r="G94" i="4"/>
  <c r="G93" i="4"/>
  <c r="H92" i="4"/>
  <c r="G92" i="4"/>
  <c r="J91" i="4"/>
  <c r="J90" i="4"/>
  <c r="I91" i="4"/>
  <c r="I90" i="4"/>
  <c r="G87" i="4"/>
  <c r="G86" i="4"/>
  <c r="J84" i="4"/>
  <c r="J78" i="4"/>
  <c r="J77" i="4"/>
  <c r="J75" i="4"/>
  <c r="I84" i="4"/>
  <c r="I78" i="4"/>
  <c r="I77" i="4"/>
  <c r="I75" i="4"/>
  <c r="H84" i="4"/>
  <c r="H83" i="4"/>
  <c r="G83" i="4"/>
  <c r="H82" i="4"/>
  <c r="G82" i="4"/>
  <c r="G81" i="4"/>
  <c r="H80" i="4"/>
  <c r="G80" i="4"/>
  <c r="G79" i="4"/>
  <c r="G74" i="4"/>
  <c r="G73" i="4"/>
  <c r="J72" i="4"/>
  <c r="J71" i="4"/>
  <c r="J69" i="4"/>
  <c r="I72" i="4"/>
  <c r="I71" i="4"/>
  <c r="I69" i="4"/>
  <c r="H72" i="4"/>
  <c r="H71" i="4"/>
  <c r="G68" i="4"/>
  <c r="G67" i="4"/>
  <c r="J66" i="4"/>
  <c r="J65" i="4"/>
  <c r="J63" i="4"/>
  <c r="I66" i="4"/>
  <c r="I65" i="4"/>
  <c r="I63" i="4"/>
  <c r="H66" i="4"/>
  <c r="G62" i="4"/>
  <c r="G61" i="4"/>
  <c r="G60" i="4"/>
  <c r="G59" i="4"/>
  <c r="J58" i="4"/>
  <c r="I58" i="4"/>
  <c r="H58" i="4"/>
  <c r="G57" i="4"/>
  <c r="J56" i="4"/>
  <c r="J55" i="4"/>
  <c r="J53" i="4"/>
  <c r="I56" i="4"/>
  <c r="I55" i="4"/>
  <c r="I53" i="4"/>
  <c r="H52" i="4"/>
  <c r="H50" i="4"/>
  <c r="J51" i="4"/>
  <c r="J50" i="4"/>
  <c r="J49" i="4"/>
  <c r="J47" i="4"/>
  <c r="I51" i="4"/>
  <c r="I50" i="4"/>
  <c r="I49" i="4"/>
  <c r="I47" i="4"/>
  <c r="G46" i="4"/>
  <c r="J45" i="4"/>
  <c r="J44" i="4"/>
  <c r="J42" i="4"/>
  <c r="I45" i="4"/>
  <c r="I44" i="4"/>
  <c r="I42" i="4"/>
  <c r="H45" i="4"/>
  <c r="H44" i="4"/>
  <c r="G41" i="4"/>
  <c r="G40" i="4"/>
  <c r="J39" i="4"/>
  <c r="J38" i="4"/>
  <c r="I39" i="4"/>
  <c r="I38" i="4"/>
  <c r="H39" i="4"/>
  <c r="H38" i="4"/>
  <c r="G37" i="4"/>
  <c r="G36" i="4"/>
  <c r="G35" i="4"/>
  <c r="J34" i="4"/>
  <c r="J33" i="4"/>
  <c r="I34" i="4"/>
  <c r="I33" i="4"/>
  <c r="H34" i="4"/>
  <c r="H33" i="4"/>
  <c r="G32" i="4"/>
  <c r="G31" i="4"/>
  <c r="J30" i="4"/>
  <c r="J29" i="4"/>
  <c r="I30" i="4"/>
  <c r="I29" i="4"/>
  <c r="H30" i="4"/>
  <c r="H29" i="4"/>
  <c r="G28" i="4"/>
  <c r="G27" i="4"/>
  <c r="G26" i="4"/>
  <c r="J25" i="4"/>
  <c r="J24" i="4"/>
  <c r="I25" i="4"/>
  <c r="I24" i="4"/>
  <c r="H25" i="4"/>
  <c r="H24" i="4"/>
  <c r="G23" i="4"/>
  <c r="J22" i="4"/>
  <c r="J21" i="4"/>
  <c r="I22" i="4"/>
  <c r="I21" i="4"/>
  <c r="H22" i="4"/>
  <c r="H21" i="4"/>
  <c r="G20" i="4"/>
  <c r="G19" i="4"/>
  <c r="J17" i="4"/>
  <c r="J15" i="4"/>
  <c r="J14" i="4"/>
  <c r="J12" i="4"/>
  <c r="J296" i="4"/>
  <c r="I17" i="4"/>
  <c r="I15" i="4"/>
  <c r="I14" i="4"/>
  <c r="I12" i="4"/>
  <c r="H17" i="4"/>
  <c r="G17" i="4"/>
  <c r="G16" i="4"/>
  <c r="H109" i="4"/>
  <c r="G52" i="4"/>
  <c r="I204" i="4"/>
  <c r="G51" i="4"/>
  <c r="G58" i="4"/>
  <c r="K63" i="4"/>
  <c r="G115" i="4"/>
  <c r="H97" i="4"/>
  <c r="H96" i="4"/>
  <c r="G96" i="4"/>
  <c r="H78" i="4"/>
  <c r="H77" i="4"/>
  <c r="I147" i="4"/>
  <c r="I132" i="4"/>
  <c r="I131" i="4"/>
  <c r="G131" i="4"/>
  <c r="G169" i="4"/>
  <c r="G165" i="4"/>
  <c r="J165" i="4"/>
  <c r="J164" i="4"/>
  <c r="J162" i="4"/>
  <c r="H232" i="4"/>
  <c r="H215" i="4"/>
  <c r="G215" i="4"/>
  <c r="H56" i="4"/>
  <c r="G56" i="4"/>
  <c r="I165" i="4"/>
  <c r="I164" i="4"/>
  <c r="I162" i="4"/>
  <c r="I224" i="4"/>
  <c r="I222" i="4"/>
  <c r="G237" i="4"/>
  <c r="I277" i="4"/>
  <c r="I275" i="4"/>
  <c r="G275" i="4"/>
  <c r="G243" i="4"/>
  <c r="G183" i="4"/>
  <c r="G71" i="4"/>
  <c r="H69" i="4"/>
  <c r="G69" i="4"/>
  <c r="K256" i="4"/>
  <c r="G268" i="4"/>
  <c r="G258" i="4"/>
  <c r="G84" i="4"/>
  <c r="G78" i="4"/>
  <c r="G209" i="4"/>
  <c r="H272" i="4"/>
  <c r="G272" i="4"/>
  <c r="G109" i="4"/>
  <c r="K195" i="4"/>
  <c r="G210" i="4"/>
  <c r="G232" i="4"/>
  <c r="H236" i="4"/>
  <c r="H234" i="4"/>
  <c r="G234" i="4"/>
  <c r="H256" i="4"/>
  <c r="G256" i="4"/>
  <c r="G259" i="4"/>
  <c r="G247" i="4"/>
  <c r="H245" i="4"/>
  <c r="G245" i="4"/>
  <c r="G77" i="4"/>
  <c r="H75" i="4"/>
  <c r="G75" i="4"/>
  <c r="J266" i="4"/>
  <c r="G113" i="4"/>
  <c r="G206" i="4"/>
  <c r="G34" i="4"/>
  <c r="G33" i="4"/>
  <c r="G39" i="4"/>
  <c r="G38" i="4"/>
  <c r="K47" i="4"/>
  <c r="I88" i="4"/>
  <c r="H111" i="4"/>
  <c r="G111" i="4"/>
  <c r="G151" i="4"/>
  <c r="K222" i="4"/>
  <c r="G288" i="4"/>
  <c r="J88" i="4"/>
  <c r="K266" i="4"/>
  <c r="G127" i="4"/>
  <c r="G119" i="4"/>
  <c r="I150" i="4"/>
  <c r="G150" i="4"/>
  <c r="I153" i="4"/>
  <c r="G153" i="4"/>
  <c r="H182" i="4"/>
  <c r="G182" i="4"/>
  <c r="H253" i="4"/>
  <c r="K275" i="4"/>
  <c r="G66" i="4"/>
  <c r="G114" i="4"/>
  <c r="K189" i="4"/>
  <c r="H204" i="4"/>
  <c r="G207" i="4"/>
  <c r="G22" i="4"/>
  <c r="G72" i="4"/>
  <c r="H108" i="4"/>
  <c r="K111" i="4"/>
  <c r="J204" i="4"/>
  <c r="K204" i="4"/>
  <c r="K217" i="4"/>
  <c r="H222" i="4"/>
  <c r="G222" i="4"/>
  <c r="K229" i="4"/>
  <c r="K234" i="4"/>
  <c r="I242" i="4"/>
  <c r="G248" i="4"/>
  <c r="G264" i="4"/>
  <c r="G293" i="4"/>
  <c r="G292" i="4"/>
  <c r="G290" i="4"/>
  <c r="G21" i="4"/>
  <c r="G29" i="4"/>
  <c r="G159" i="4"/>
  <c r="K261" i="4"/>
  <c r="K280" i="4"/>
  <c r="G25" i="4"/>
  <c r="G24" i="4"/>
  <c r="K53" i="4"/>
  <c r="K75" i="4"/>
  <c r="G132" i="4"/>
  <c r="G192" i="4"/>
  <c r="K212" i="4"/>
  <c r="K251" i="4"/>
  <c r="G50" i="4"/>
  <c r="H49" i="4"/>
  <c r="G44" i="4"/>
  <c r="H42" i="4"/>
  <c r="G42" i="4"/>
  <c r="H91" i="4"/>
  <c r="H165" i="4"/>
  <c r="H164" i="4"/>
  <c r="H219" i="4"/>
  <c r="H231" i="4"/>
  <c r="H263" i="4"/>
  <c r="I287" i="4"/>
  <c r="I127" i="4"/>
  <c r="I119" i="4"/>
  <c r="I118" i="4"/>
  <c r="G158" i="4"/>
  <c r="G200" i="4"/>
  <c r="H198" i="4"/>
  <c r="G45" i="4"/>
  <c r="H65" i="4"/>
  <c r="H119" i="4"/>
  <c r="H118" i="4"/>
  <c r="J132" i="4"/>
  <c r="J131" i="4"/>
  <c r="J116" i="4"/>
  <c r="K180" i="4"/>
  <c r="H191" i="4"/>
  <c r="G97" i="4"/>
  <c r="G204" i="4"/>
  <c r="G277" i="4"/>
  <c r="I116" i="4"/>
  <c r="H214" i="4"/>
  <c r="H212" i="4"/>
  <c r="G212" i="4"/>
  <c r="G236" i="4"/>
  <c r="H55" i="4"/>
  <c r="G55" i="4"/>
  <c r="G224" i="4"/>
  <c r="G30" i="4"/>
  <c r="H180" i="4"/>
  <c r="G180" i="4"/>
  <c r="K88" i="4"/>
  <c r="H266" i="4"/>
  <c r="G266" i="4"/>
  <c r="G253" i="4"/>
  <c r="H251" i="4"/>
  <c r="G251" i="4"/>
  <c r="G242" i="4"/>
  <c r="I240" i="4"/>
  <c r="G240" i="4"/>
  <c r="G108" i="4"/>
  <c r="H106" i="4"/>
  <c r="G106" i="4"/>
  <c r="G214" i="4"/>
  <c r="G191" i="4"/>
  <c r="H189" i="4"/>
  <c r="G189" i="4"/>
  <c r="G65" i="4"/>
  <c r="H63" i="4"/>
  <c r="G63" i="4"/>
  <c r="G231" i="4"/>
  <c r="H229" i="4"/>
  <c r="G229" i="4"/>
  <c r="G49" i="4"/>
  <c r="H47" i="4"/>
  <c r="G47" i="4"/>
  <c r="I285" i="4"/>
  <c r="G287" i="4"/>
  <c r="G219" i="4"/>
  <c r="H217" i="4"/>
  <c r="G217" i="4"/>
  <c r="G91" i="4"/>
  <c r="H90" i="4"/>
  <c r="H197" i="4"/>
  <c r="G198" i="4"/>
  <c r="G118" i="4"/>
  <c r="H116" i="4"/>
  <c r="G116" i="4"/>
  <c r="G263" i="4"/>
  <c r="H261" i="4"/>
  <c r="G261" i="4"/>
  <c r="H162" i="4"/>
  <c r="G162" i="4"/>
  <c r="G164" i="4"/>
  <c r="H53" i="4"/>
  <c r="G53" i="4"/>
  <c r="G197" i="4"/>
  <c r="H195" i="4"/>
  <c r="G195" i="4"/>
  <c r="G90" i="4"/>
  <c r="H88" i="4"/>
  <c r="G88" i="4"/>
  <c r="K285" i="4"/>
  <c r="G285" i="4"/>
  <c r="I296" i="4"/>
  <c r="H15" i="4"/>
  <c r="G15" i="4"/>
  <c r="H14" i="4"/>
  <c r="G14" i="4"/>
  <c r="G12" i="4"/>
  <c r="G296" i="4"/>
  <c r="G1054" i="4"/>
  <c r="H12" i="4"/>
  <c r="H296" i="4"/>
</calcChain>
</file>

<file path=xl/sharedStrings.xml><?xml version="1.0" encoding="utf-8"?>
<sst xmlns="http://schemas.openxmlformats.org/spreadsheetml/2006/main" count="768" uniqueCount="453">
  <si>
    <t>Загальний фонд</t>
  </si>
  <si>
    <t>Спеціальний фонд</t>
  </si>
  <si>
    <t>у тому числі:</t>
  </si>
  <si>
    <t>Обласна рада</t>
  </si>
  <si>
    <t>0490</t>
  </si>
  <si>
    <t>Департамент охорони здоров’я Дніпропетровської обласної державної адміністрації</t>
  </si>
  <si>
    <t>0763</t>
  </si>
  <si>
    <t>0990</t>
  </si>
  <si>
    <t>0180</t>
  </si>
  <si>
    <t>1040</t>
  </si>
  <si>
    <t>Служба у справах дітей Дніпропетровської обласної державної адміністрації</t>
  </si>
  <si>
    <t>Департамент соціального захисту населення Дніпропетровської обласної державної адміністрації</t>
  </si>
  <si>
    <t>1090</t>
  </si>
  <si>
    <t>1030</t>
  </si>
  <si>
    <t>1010</t>
  </si>
  <si>
    <t>0829</t>
  </si>
  <si>
    <t>0810</t>
  </si>
  <si>
    <t>Проведення навчально-тренувальних зборів і змагань з неолімпійських видів спорту</t>
  </si>
  <si>
    <t>Департамент житлово-комунального господарства та будівництва Дніпропетровської обласної державної адміністрації</t>
  </si>
  <si>
    <t>0460</t>
  </si>
  <si>
    <t>0320</t>
  </si>
  <si>
    <t>0456</t>
  </si>
  <si>
    <t>Департамент економічного розвитку  Дніпропетровської обласної державної адміністрації</t>
  </si>
  <si>
    <t>1060</t>
  </si>
  <si>
    <t>0133</t>
  </si>
  <si>
    <t>0470</t>
  </si>
  <si>
    <t>0900000</t>
  </si>
  <si>
    <t>0910000</t>
  </si>
  <si>
    <t>0100000</t>
  </si>
  <si>
    <t>0110000</t>
  </si>
  <si>
    <t>Заходи державної політики із забезпечення рівних прав та можливостей жінок та чоловіків</t>
  </si>
  <si>
    <t>Заходи державної політики з питань дітей та їх соціального захисту</t>
  </si>
  <si>
    <t>Проведення навчально-тренувальних зборів і змагань з олімпійських видів спорту</t>
  </si>
  <si>
    <t>Внески до статутного капіталу суб’єктів господарювання</t>
  </si>
  <si>
    <t>5031</t>
  </si>
  <si>
    <t>5033</t>
  </si>
  <si>
    <t>5022</t>
  </si>
  <si>
    <t>5061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</si>
  <si>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</si>
  <si>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</si>
  <si>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9770</t>
  </si>
  <si>
    <t>0700000</t>
  </si>
  <si>
    <t>0710000</t>
  </si>
  <si>
    <t>0800000</t>
  </si>
  <si>
    <t>0810000</t>
  </si>
  <si>
    <t>1100000</t>
  </si>
  <si>
    <t>1110000</t>
  </si>
  <si>
    <t>3131</t>
  </si>
  <si>
    <t>1113131</t>
  </si>
  <si>
    <t>3122</t>
  </si>
  <si>
    <t>0813122</t>
  </si>
  <si>
    <t>3123</t>
  </si>
  <si>
    <t>0813123</t>
  </si>
  <si>
    <t>0913112</t>
  </si>
  <si>
    <t>0813090</t>
  </si>
  <si>
    <t>0813105</t>
  </si>
  <si>
    <t>1115011</t>
  </si>
  <si>
    <t>1115012</t>
  </si>
  <si>
    <t>1115022</t>
  </si>
  <si>
    <t>1115033</t>
  </si>
  <si>
    <t>1115061</t>
  </si>
  <si>
    <t>1115062</t>
  </si>
  <si>
    <t>0117670</t>
  </si>
  <si>
    <t>7670</t>
  </si>
  <si>
    <t>1200000</t>
  </si>
  <si>
    <t>1210000</t>
  </si>
  <si>
    <t>2010000</t>
  </si>
  <si>
    <t>2017520</t>
  </si>
  <si>
    <t>7520</t>
  </si>
  <si>
    <t>Реалізація Національної програми інформатизації</t>
  </si>
  <si>
    <t>8110</t>
  </si>
  <si>
    <t>2700000</t>
  </si>
  <si>
    <t>2710000</t>
  </si>
  <si>
    <t>Реалізація інших заходів щодо соціально-економічного розвитку територій</t>
  </si>
  <si>
    <t>Інша діяльність у сфері державного управління</t>
  </si>
  <si>
    <t>0110180</t>
  </si>
  <si>
    <t>1115031</t>
  </si>
  <si>
    <t>7693</t>
  </si>
  <si>
    <t>2900000</t>
  </si>
  <si>
    <t>2910000</t>
  </si>
  <si>
    <t>2918110</t>
  </si>
  <si>
    <t>1216084</t>
  </si>
  <si>
    <t>6084</t>
  </si>
  <si>
    <t>0610</t>
  </si>
  <si>
    <t>1218821</t>
  </si>
  <si>
    <t>8821</t>
  </si>
  <si>
    <t>1218831</t>
  </si>
  <si>
    <t>8831</t>
  </si>
  <si>
    <t>2000000</t>
  </si>
  <si>
    <t>0117693</t>
  </si>
  <si>
    <t>Додаток 7</t>
  </si>
  <si>
    <t>Усього</t>
  </si>
  <si>
    <t>Заходи державної політики з питань сім’ї</t>
  </si>
  <si>
    <t>Департамент економічного розвитку Дніпропетровської обласної державної адміністрації</t>
  </si>
  <si>
    <t xml:space="preserve">Витрати, пов’язані з наданням та обслуговуванням пільгових довгострокових кредитів, наданих громадянам на будівництво/реконструкцію/придбання житла </t>
  </si>
  <si>
    <t>Заходи із запобігання та ліквідації надзвичайних ситуацій та наслідків стихійного лиха</t>
  </si>
  <si>
    <t>2717370</t>
  </si>
  <si>
    <t>7370</t>
  </si>
  <si>
    <t>0913242</t>
  </si>
  <si>
    <t>Інші заходи у сфері соціального захисту і соціального забезпечення</t>
  </si>
  <si>
    <t>0712152</t>
  </si>
  <si>
    <t>2152</t>
  </si>
  <si>
    <t>Інші програми та заходи у сфері освіти</t>
  </si>
  <si>
    <t>0813241</t>
  </si>
  <si>
    <t>3241</t>
  </si>
  <si>
    <t>0813242</t>
  </si>
  <si>
    <t>3242</t>
  </si>
  <si>
    <t>Інші заходи в галузі культури і мистецтва</t>
  </si>
  <si>
    <t>4082</t>
  </si>
  <si>
    <t>3171</t>
  </si>
  <si>
    <t>0813171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</si>
  <si>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</si>
  <si>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Код Функціональної класифікації видатків та кредитування бюджету</t>
  </si>
  <si>
    <t>2151</t>
  </si>
  <si>
    <t>0712151</t>
  </si>
  <si>
    <t>8340</t>
  </si>
  <si>
    <t>0540</t>
  </si>
  <si>
    <t>Природоохоронні заходи за рахунок цільових фондів</t>
  </si>
  <si>
    <t>2810000</t>
  </si>
  <si>
    <t>Департамент екології та природних ресурсів Дніпропетровської обласної державної адміністрації</t>
  </si>
  <si>
    <t>2818340</t>
  </si>
  <si>
    <t>1500000</t>
  </si>
  <si>
    <t>Департамент капітального будівництва Дніпропетровської обласної державної адміністрації</t>
  </si>
  <si>
    <t>1510000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</si>
  <si>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</si>
  <si>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</si>
  <si>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</si>
  <si>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3105</t>
  </si>
  <si>
    <t>0600000</t>
  </si>
  <si>
    <t>Департамент освіти і науки Дніпропетровської обласної державної адміністрації</t>
  </si>
  <si>
    <t>0610000</t>
  </si>
  <si>
    <t>Забезпечення діяльності інших закладів у сфері освіти</t>
  </si>
  <si>
    <t>5011</t>
  </si>
  <si>
    <t>0615011</t>
  </si>
  <si>
    <t>5012</t>
  </si>
  <si>
    <t>0615012</t>
  </si>
  <si>
    <t>Надання довгострокових кредитів індивідуальним забудовникам житла на селі</t>
  </si>
  <si>
    <t>2800000</t>
  </si>
  <si>
    <t>1113133</t>
  </si>
  <si>
    <t>3133</t>
  </si>
  <si>
    <t>(код бюджету)</t>
  </si>
  <si>
    <t>у тому числі бюджет розвитку</t>
  </si>
  <si>
    <t>Код Типової програмної класифікації видатків та кредитуваня місцевого бюджету</t>
  </si>
  <si>
    <t>УСЬОГО</t>
  </si>
  <si>
    <t>Код Програмної класифікації видатків та кредитування місцевого бюджету</t>
  </si>
  <si>
    <t>усього</t>
  </si>
  <si>
    <t>0819770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</si>
  <si>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</si>
  <si>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0712020</t>
  </si>
  <si>
    <t>2020</t>
  </si>
  <si>
    <t>0732</t>
  </si>
  <si>
    <t>Спеціалізована стаціонарна медична допомога населенню</t>
  </si>
  <si>
    <t>0712090</t>
  </si>
  <si>
    <t>2090</t>
  </si>
  <si>
    <t>0722</t>
  </si>
  <si>
    <t>Спеціалізована амбулаторно-поліклінічна допомога населенню</t>
  </si>
  <si>
    <t>0712130</t>
  </si>
  <si>
    <t>2130</t>
  </si>
  <si>
    <t>1142</t>
  </si>
  <si>
    <t>9090</t>
  </si>
  <si>
    <t>0611142</t>
  </si>
  <si>
    <t>0611141</t>
  </si>
  <si>
    <t>1141</t>
  </si>
  <si>
    <t>Інші заходи, пов’язані з економічною діяльністю</t>
  </si>
  <si>
    <t>Інші програми та заходи у сфері охорони здоров’я</t>
  </si>
  <si>
    <t>1000000</t>
  </si>
  <si>
    <t>1010000</t>
  </si>
  <si>
    <t>Управління культури, туризму, національностей і релігій Дніпропетровської обласної державної адміністрації</t>
  </si>
  <si>
    <t>0824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</si>
  <si>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</si>
  <si>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</si>
  <si>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</si>
  <si>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</si>
  <si>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</si>
  <si>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</si>
  <si>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</si>
  <si>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1014082</t>
  </si>
  <si>
    <t>2500000</t>
  </si>
  <si>
    <t>Управління зовнішньоекономічної діяльності Дніпропетровської обласної державної адміністрації</t>
  </si>
  <si>
    <t>2510000</t>
  </si>
  <si>
    <t>2517630</t>
  </si>
  <si>
    <t>7630</t>
  </si>
  <si>
    <t>Реалізація програм і заходів в галузі зовнішньоекономічної діяльності</t>
  </si>
  <si>
    <t>3200000</t>
  </si>
  <si>
    <t>3210000</t>
  </si>
  <si>
    <t>3214082</t>
  </si>
  <si>
    <t>2300000</t>
  </si>
  <si>
    <t>2310000</t>
  </si>
  <si>
    <t>2311142</t>
  </si>
  <si>
    <t>0913241</t>
  </si>
  <si>
    <t>Департамент цифрової трансформації, інформаційних технологій та електронного урядування Дніпропетровської обласної державної адміністрації</t>
  </si>
  <si>
    <t>Департамент інформаційної діяльності та комунікацій з громадськістю  Дніпропетровської обласної державної адміністраціїї</t>
  </si>
  <si>
    <t>1517370</t>
  </si>
  <si>
    <t>0830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</si>
  <si>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</si>
  <si>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</si>
  <si>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</si>
  <si>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(грн)</t>
  </si>
  <si>
    <t>Найменування обласної/регіональної програми</t>
  </si>
  <si>
    <t>Дата і номер документа, яким затверджено обласну регіональну програму</t>
  </si>
  <si>
    <t>Управління протокольних та масових заходів Дніпропетровської обласної державної адміністрації</t>
  </si>
  <si>
    <t>9800</t>
  </si>
  <si>
    <t>Надання пільгових довгострокових кредитів молодим сім’ям та одиноким молодим громадянам на будівництво/реконструкцію/придбання житла</t>
  </si>
  <si>
    <t>Субвенція з місцевого бюджету державному бюджету на виконання програм соціально-економічного розвитку регіонів</t>
  </si>
  <si>
    <t>Регіональна програма забезпечення громадського порядку та громадської безпеки на території Дніпропетровської області на період до 2025 року</t>
  </si>
  <si>
    <t>2200000</t>
  </si>
  <si>
    <t>2210000</t>
  </si>
  <si>
    <t>2219800</t>
  </si>
  <si>
    <t>Управління взаємодії з правоохоронними органами та оборонної роботи Дніпропетровської обласної державної адміністрації</t>
  </si>
  <si>
    <t>2919800</t>
  </si>
  <si>
    <t>Департамент фінансів Дніпропетровської обласної державної адміністрації</t>
  </si>
  <si>
    <t>3710000</t>
  </si>
  <si>
    <t>3719800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</si>
  <si>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</si>
  <si>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0611130</t>
  </si>
  <si>
    <t>1130</t>
  </si>
  <si>
    <t>Методичне забезпечення діяльності закладів освіти</t>
  </si>
  <si>
    <t xml:space="preserve">                  </t>
  </si>
  <si>
    <t>Проведення належної медико-соціальної експертизи (МСЕК)</t>
  </si>
  <si>
    <t>Видатки на поховання учасників бойових дій та осіб з інвалідністю внаслідок війни</t>
  </si>
  <si>
    <t>Надання реабілітаційних послуг особам з інвалідністю та дітям з інвалідністю</t>
  </si>
  <si>
    <t>Проведення навчально-тренувальних зборів і змагань та заходів зі спорту осіб з інвалідністю</t>
  </si>
  <si>
    <t>Забезпечення підготовки спортсменів школами вищої спортивної майстерності</t>
  </si>
  <si>
    <t xml:space="preserve"> 0410000000</t>
  </si>
  <si>
    <t>Забезпечення діяльності інших закладів у сфері охорони здоров’я</t>
  </si>
  <si>
    <t>0119770</t>
  </si>
  <si>
    <t>Інші субвенції з місцевого бюджету,</t>
  </si>
  <si>
    <t>0443</t>
  </si>
  <si>
    <t>1517381</t>
  </si>
  <si>
    <t>7381</t>
  </si>
  <si>
    <t>1517330</t>
  </si>
  <si>
    <t>7330</t>
  </si>
  <si>
    <t>2717610</t>
  </si>
  <si>
    <t>7610</t>
  </si>
  <si>
    <t>0411</t>
  </si>
  <si>
    <t>Сприяння розвитку малого та середнього підприємництва</t>
  </si>
  <si>
    <t>Департамент цивільного захисту Дніпропетровської обласної державної адміністрації</t>
  </si>
  <si>
    <t>1600000</t>
  </si>
  <si>
    <t>Управління містобудування та архітектури Дніпропетровської обласної державної адміністрації</t>
  </si>
  <si>
    <t>1610000</t>
  </si>
  <si>
    <t>1617350</t>
  </si>
  <si>
    <t>7350</t>
  </si>
  <si>
    <t>Розроблення схем планування та забудови територій (містобудівної документації)</t>
  </si>
  <si>
    <t>від 13.12.2019
№ 535-20/VІІ 
(із змінами)</t>
  </si>
  <si>
    <t>від 21.06.2013
№ 438-19/VІ
 (із змінами)</t>
  </si>
  <si>
    <t>від 27.12.2011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225-10/VІ 
(із змінами)</t>
  </si>
  <si>
    <t>від 03.12.2021
№ 154-9/VІІІ 
 (із змінами)</t>
  </si>
  <si>
    <t>від 02.12.2016
№ 122-7/VII 
(із змінами)</t>
  </si>
  <si>
    <t>від 21.10.2015
№ 680-34/VI
 (із змінами)</t>
  </si>
  <si>
    <t>від 09.10.2020
№ 645-25/VII 
(із змінами)</t>
  </si>
  <si>
    <t>від 02.12.2016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121-7/VІІ 
(із змінами)</t>
  </si>
  <si>
    <t>від 02.12.2016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126-7/VІІ 
(із змінами)</t>
  </si>
  <si>
    <t xml:space="preserve">від 26.02.2021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 28-4/VІІІ 
(із змінами) </t>
  </si>
  <si>
    <t>від 05.06.2020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600-23/VІІ 
(із змінами)</t>
  </si>
  <si>
    <t>від 06.08.2021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97-7/VIII 
(із змінами)</t>
  </si>
  <si>
    <t>від 25.03.2016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30-3/VІІ 
(із змінами)</t>
  </si>
  <si>
    <t>від 26.02.2021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27-4/VІІІ 
(із змінами)</t>
  </si>
  <si>
    <t>від 19.02.2016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15-2/VІІ 
(із змінами)</t>
  </si>
  <si>
    <t>від 16.02.2022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170-10/VІІІ 
(із змінами)</t>
  </si>
  <si>
    <t>від 15.03.2013
№ 421-18/VІ 
(із змінами)</t>
  </si>
  <si>
    <t>1011142</t>
  </si>
  <si>
    <t>від 26.02.2021
 № 26-4/VІІІ</t>
  </si>
  <si>
    <t>від 14.10.2022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215-13/VIII 
(із змінами)</t>
  </si>
  <si>
    <t>субвенція з обласного бюджету місцевим бюджетам на забезпечення окремих видатків районних рад, спрямованих на виконання їх повноважень</t>
  </si>
  <si>
    <t>5110000</t>
  </si>
  <si>
    <t>5100000</t>
  </si>
  <si>
    <t>5111142</t>
  </si>
  <si>
    <t>5114082</t>
  </si>
  <si>
    <t>5115061</t>
  </si>
  <si>
    <t>Управління з питань ветеранської політики  Дніпропетровської обласної державної адміністрації</t>
  </si>
  <si>
    <t xml:space="preserve">Програма розвитку місцевого самоврядування у Дніпропетровській області на 2012 – 2026 роки </t>
  </si>
  <si>
    <t>Регіональна цільова соціальна програма розвитку сімейної та гендерної політики у Дніпропетровській області на 2023 – 2027 роки</t>
  </si>
  <si>
    <t xml:space="preserve">Дніпропетровська обласна комплексна програма (стратегія) екологічної безпеки та запобігання змінам клімату на 2016 – 2025 роки </t>
  </si>
  <si>
    <t>Програма соціального захисту та підтримки дітей у Дніпропетровській області на 2021 – 2025 роки</t>
  </si>
  <si>
    <t xml:space="preserve">Програма розвитку культури у Дніпропетровській області на 2017 – 2025 роки </t>
  </si>
  <si>
    <t>Програма розвитку та функціонування української мови як державної в усіх сферах суспільного життя у Дніпропетровській області на 2022 – 2030 роки</t>
  </si>
  <si>
    <t>Будівництво інших об’єктів комунальної власності</t>
  </si>
  <si>
    <t>0813191</t>
  </si>
  <si>
    <t>3191</t>
  </si>
  <si>
    <t>Інші видатки на соціальний захист ветеранів війни та праці</t>
  </si>
  <si>
    <t>Регіональна програма оздоровлення та відпочинку дітей Дніпропетровської області у 2014 – 2025 роках</t>
  </si>
  <si>
    <t xml:space="preserve"> </t>
  </si>
  <si>
    <t>від 27.12.2013
№ 507-23/VІ 
(із змінами)</t>
  </si>
  <si>
    <t>до рішення обласної ради</t>
  </si>
  <si>
    <t xml:space="preserve">Заступник голови обласної ради      </t>
  </si>
  <si>
    <t>1115051</t>
  </si>
  <si>
    <t>5051</t>
  </si>
  <si>
    <t>0813140</t>
  </si>
  <si>
    <t>1519750</t>
  </si>
  <si>
    <t>9750</t>
  </si>
  <si>
    <t>Субвенція з місцевого бюджету на співфінансування інвестиційних проектів</t>
  </si>
  <si>
    <t>Управління молоді і спорту Дніпропетровської обласної державної адміністрації</t>
  </si>
  <si>
    <t>Заходи та роботи з територіальної оборони</t>
  </si>
  <si>
    <t>2218240</t>
  </si>
  <si>
    <t>0380</t>
  </si>
  <si>
    <t>Регіональна цільова соціальна програма ”Молодь Дніпропетровщини” на 2022 – 2026 роки</t>
  </si>
  <si>
    <t>Регіональна програма інформатизації “Дніпропетровщина: цифрова трансформація”                                                                                                                                                                                                                                         на 2023 – 2025 роки</t>
  </si>
  <si>
    <t>Програма розвитку й підтримки сфери надання адміністративних послуг у Дніпропетровській області на 2024 – 2026 роки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</si>
  <si>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</si>
  <si>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Розподіл витрат обласного бюджету на реалізацію обласних/регіональних програм у 2025 році</t>
  </si>
  <si>
    <t>Програма впровадження державної політики органами виконавчої влади у Дніпропетровській області на 2016 – 2025 роки</t>
  </si>
  <si>
    <t>Програма розвитку міжнародного співробітництва, євроінтеграційних процесів та формування позитивного іміджу Дніпропетровської області на 2021 – 2025 роки</t>
  </si>
  <si>
    <t>Програма сприяння розвитку громадянського суспільства у Дніпропетровській області 
на 2017 – 2026 роки</t>
  </si>
  <si>
    <t>Регіональна міжгалузева Програма підтримки комунальних підприємств (установ), що належать до спільної власності територіальних громад сіл, селищ та міст Дніпропетровської області, 
на 2013 – 2028 роки</t>
  </si>
  <si>
    <t xml:space="preserve">Обласна програма ”Здоров’я населення Дніпропетровщини на 2020 – 2026 роки” </t>
  </si>
  <si>
    <t>Регіональна цільова соціальна програма “Освіта Дніпропетровщини до 2027 року”</t>
  </si>
  <si>
    <t>Комплексна програма соціального захисту населення Дніпропетровської області 
на 2025 – 2029 роки</t>
  </si>
  <si>
    <t xml:space="preserve">Цільова соціальна комплексна програма розвитку фізичної культури і спорту в Дніпропетровській області до 2025 року </t>
  </si>
  <si>
    <t xml:space="preserve">від 27.09.2024
№ 426-21/VIІI 
</t>
  </si>
  <si>
    <t>Комплексна програма підтримки ветеранів війни, членів їх сімей, членів сімей загиблих (померлих) ветеранів війни, членів сімей загиблих (померлих) Захисників і Захисниць України Дніпропетровської області на 2024 – 2028 роки</t>
  </si>
  <si>
    <t>5113241</t>
  </si>
  <si>
    <t>1511300</t>
  </si>
  <si>
    <t>1300</t>
  </si>
  <si>
    <t>Будівництво  освітніх установ та закладів</t>
  </si>
  <si>
    <t>1512170</t>
  </si>
  <si>
    <t>2170</t>
  </si>
  <si>
    <t>Будівництво закладів охорони здоров’я</t>
  </si>
  <si>
    <t>1219750</t>
  </si>
  <si>
    <t>2717110</t>
  </si>
  <si>
    <t>7110</t>
  </si>
  <si>
    <t>0421</t>
  </si>
  <si>
    <t>Реалізація програм в галузі сільського господарства</t>
  </si>
  <si>
    <t>Фінансова підтримка медіа (засобів масової інформації)</t>
  </si>
  <si>
    <t>8420</t>
  </si>
  <si>
    <t>2318420</t>
  </si>
  <si>
    <t>Інші заходи у сфері медіа (засобів масової інформації)</t>
  </si>
  <si>
    <t xml:space="preserve">від 08.12.2023  
 № 336-18/VIII                                                                                                                                                                                                                                                                                                                                                                            (із змінами) </t>
  </si>
  <si>
    <t xml:space="preserve"> Програма соціально-економічного та культурного розвитку Дніпропетровської області на 2025 рік </t>
  </si>
  <si>
    <t>від 21.06.2024 
№ 394-20/VIII         
(із змінами)</t>
  </si>
  <si>
    <t xml:space="preserve">Бюджетна програма ”Виконання судових рішень та виконавчих документів Дніпропетровською обласною радою” на 2018 – 2028 роки </t>
  </si>
  <si>
    <t>від 19.10.2018
№ 374-14/VІІ
 (із змінами)</t>
  </si>
  <si>
    <t>Програма створення та використання матеріальних резервів для запобігання і ліквідації наслідків надзвичайних ситуацій у Дніпропетровській області на 2023 – 2027 роки</t>
  </si>
  <si>
    <t>Програма з розвитку інформаційно-комунікативної сфери  Дніпропетровської області на 2021 – 2025 роки</t>
  </si>
  <si>
    <t>Програма “Регіональний план реформування системи інституційного догляду та виховання дітей з одночасним розвитком послуг для дітей та сімей з дітьми в громадах Дніпропетровської області на 2020 – 2027 роки”</t>
  </si>
  <si>
    <t>Регіональна цільова програма захисту населення і територій від надзвичайних ситуацій техногенного та природного характеру, забезпечення пожежної безпеки Дніпропетровської області на 2021 – 2025 роки</t>
  </si>
  <si>
    <t>Програма територіальної оборони Дніпропетровської області та забезпечення заходів мобілізації на 2022 – 2025 роки</t>
  </si>
  <si>
    <t>Програма розвитку малого та середнього підприємництва в Дніпропетровській області на 2025 – 2026 роки</t>
  </si>
  <si>
    <t>Програма створення та ведення містобудівного кадастру Дніпропетровської області на 2013 – 2027 роки</t>
  </si>
  <si>
    <t>Комплексна програма підтримки агропромислового комплексу Дніпропетровської області у 2025 – 2029 роках</t>
  </si>
  <si>
    <t>Забезпечення молодіжними центрами соціального
становлення та розвитку молоді та інші заходи у
сфері молодіжної політики</t>
  </si>
  <si>
    <t>Надання комплексу послуг особам/сім’ям у сфері
соціального захисту та соціального забезпечення
іншими надавачами соціальних послуг</t>
  </si>
  <si>
    <t xml:space="preserve">від 13.12.2024
№ 459-23/VІІІ </t>
  </si>
  <si>
    <t xml:space="preserve">від 13.12.2024
№ 460-23/VІІІ </t>
  </si>
  <si>
    <t xml:space="preserve">від 13.12.2024
№ 469-23/VІІІ </t>
  </si>
  <si>
    <t>Розвиток здібностей у дітей та молоді з фізичної
культури та спорту комунальними дитячо-юнацькими спортивними школами</t>
  </si>
  <si>
    <t>0615021</t>
  </si>
  <si>
    <t>5021</t>
  </si>
  <si>
    <t>Розвиток фізичної культури і спорту осіб (дітей) з
інвалідністю центрами з фізичної культури і
спорту та дитячо-юнацькими спортивними
школами осіб з інвалідністю</t>
  </si>
  <si>
    <t>Забезпечення діяльності місцевих центрів фізичного здоров’я населення “Спорт для всіх” та проведення фізкультурно-масових заходів серед населення регіону</t>
  </si>
  <si>
    <t>Фінансова підтримка регіональних всеукраїнських об’єднань фізкультурно-спортивної спрямованості для проведення навчально-тренувальної та спортивної роботи</t>
  </si>
  <si>
    <t>Реалізація проектів в рамках Програми з відновлення України</t>
  </si>
  <si>
    <t>7366</t>
  </si>
  <si>
    <t>6083</t>
  </si>
  <si>
    <t>1516083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</si>
  <si>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</si>
  <si>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1517366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</si>
  <si>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</si>
  <si>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</si>
  <si>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“Нова українська школа” за рахунок субвенції з державного бюджету місцевим бюджетам</t>
  </si>
  <si>
    <t>0611252</t>
  </si>
  <si>
    <t>1252</t>
  </si>
  <si>
    <t>Виконання заходів щодо реалізації публічного інвестиційного проекту на безперешкодний доступ до якісної освіти – шкільні автобуси за рахунок субвенції з державного бюджету місцевим бюджетам</t>
  </si>
  <si>
    <t>1517384</t>
  </si>
  <si>
    <t>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</si>
  <si>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</si>
  <si>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1218340</t>
  </si>
  <si>
    <t>субвенція з обласного бюджету до місцевих бюджетів на соціально-економічний розвиток окремих територій</t>
  </si>
  <si>
    <t>субвенція з обласного бюджету до бюджету Криворізької міської територіальної громади для здійснення заходів, в тому числі з енергозбереження, на об’єктах теплопостачання комунальної власності міста Кривий Ріг в умовах збройної агресії Російської Федерації проти України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</si>
  <si>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</si>
  <si>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</si>
  <si>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</si>
  <si>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</si>
  <si>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</si>
  <si>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– шкільні автобуси</t>
  </si>
  <si>
    <t>1519770</t>
  </si>
  <si>
    <t>2819800</t>
  </si>
  <si>
    <t>1517693</t>
  </si>
  <si>
    <t>Інші заходи, пов'язані з економічною діяльністю</t>
  </si>
  <si>
    <t>0712010</t>
  </si>
  <si>
    <t>2010</t>
  </si>
  <si>
    <t>0731</t>
  </si>
  <si>
    <t>Багатопрофільна стаціонарна медична допомога населенню</t>
  </si>
  <si>
    <t>1217463</t>
  </si>
  <si>
    <t>7463</t>
  </si>
  <si>
    <t>Утримання та розвиток автомобільних доріг  та дорожньої інфраструктури за рахунок трансфертів з інших місцевих бюджетів</t>
  </si>
  <si>
    <t>за рахунок субвенції з державного бюджету</t>
  </si>
  <si>
    <t>Реалізація проектів у рамках Надзвичайної кредитної програми для відновлення України,</t>
  </si>
  <si>
    <t>від 14.10.2022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 217-13/VІII 
 (із змінами)</t>
  </si>
  <si>
    <t>Регіональна соціальна програма запобігання та протидії домашньому насильству та насильству за ознакою статі в Дніпропетровській області на період до 2025 року</t>
  </si>
  <si>
    <t>від 14.10.2022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216-13/VIII 
(із змінами)</t>
  </si>
  <si>
    <t>1217462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</si>
  <si>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</si>
  <si>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</si>
  <si>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5113192</t>
  </si>
  <si>
    <t>3192</t>
  </si>
  <si>
    <t>Надання фінансової підтримки громадським об’єднанням ветеранів і осіб з інвалідністю, діяльність яких має соціальну спрямованість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</si>
  <si>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</si>
  <si>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</si>
  <si>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</si>
  <si>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</si>
  <si>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0611221</t>
  </si>
  <si>
    <t>1221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</si>
  <si>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</si>
  <si>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0611300</t>
  </si>
  <si>
    <t>Будівництво освітніх установ та закладів</t>
  </si>
  <si>
    <t>0611222</t>
  </si>
  <si>
    <t>1278</t>
  </si>
  <si>
    <t>0611278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</si>
  <si>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</si>
  <si>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1222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</si>
  <si>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шкільних автобусів</t>
  </si>
  <si>
    <t xml:space="preserve"> від 27.09.2024
№ 425-21/VIIІ 
(із змінами)
</t>
  </si>
  <si>
    <t>2210180</t>
  </si>
  <si>
    <t>2019770</t>
  </si>
  <si>
    <t>субвенція з обласного бюджету місцевим бюджетам для придбання мобільних автоматизованих робочих місць адміністратора Центру надання адміністративних послуг</t>
  </si>
  <si>
    <t>субвенція з обласного бюджету Дніпропетровської області до обласного бюджету Закарпатської області для організації надання соціальних послуг стаціонарного догляду для дітей з інвалідністю</t>
  </si>
  <si>
    <t>0712070</t>
  </si>
  <si>
    <t>1014030</t>
  </si>
  <si>
    <t>4030</t>
  </si>
  <si>
    <t>Забезпечення діяльності бібліотек</t>
  </si>
  <si>
    <t>2070</t>
  </si>
  <si>
    <t>Екстрена та швидка медична допомога населенню</t>
  </si>
  <si>
    <t>0724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</si>
  <si>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</si>
  <si>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“Молодь України”</t>
  </si>
  <si>
    <t>0611277</t>
  </si>
  <si>
    <t>1277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</si>
  <si>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шкільних автобусів</t>
  </si>
  <si>
    <t>Регіональна цільова соціальна програма „Якісне харчування – здорове покоління Дніпропетровщини на 2025 – 2027 роки”</t>
  </si>
  <si>
    <t xml:space="preserve">від 13.12.2024
№ 457-23/VIII
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</si>
  <si>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</si>
  <si>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</si>
  <si>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</si>
  <si>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</si>
  <si>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0611025</t>
  </si>
  <si>
    <t>1025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</si>
  <si>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</si>
  <si>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1014020</t>
  </si>
  <si>
    <t>4020</t>
  </si>
  <si>
    <t>0822</t>
  </si>
  <si>
    <t>Фінансова підтримка фiлармонiй, художніх і музичних колективів, ансамблів, концертних та циркових організацій</t>
  </si>
  <si>
    <t>0813101</t>
  </si>
  <si>
    <t>3101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</si>
  <si>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</si>
  <si>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0813102</t>
  </si>
  <si>
    <t>3102</t>
  </si>
  <si>
    <t>1020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</si>
  <si>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</si>
  <si>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0611023</t>
  </si>
  <si>
    <t>1023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</si>
  <si>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</si>
  <si>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 xml:space="preserve">від 03.12.2021 
№ 153-9/VIII
 (із змінами)       </t>
  </si>
  <si>
    <t>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</si>
</sst>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_-* #,##0.00_₴_-;\-* #,##0.00_₴_-;_-* &quot;-&quot;??_₴_-;_-@_-"/>
  </numFmts>
  <fonts count="36" x14ac:knownFonts="1">
    <font>
      <sz val="10"/>
      <name val="Times New Roman"/>
      <family val="1"/>
      <charset val="204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4" fillId="12" borderId="1" applyNumberFormat="0" applyAlignment="0" applyProtection="0"/>
    <xf numFmtId="0" fontId="5" fillId="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12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14" borderId="4" applyNumberFormat="0" applyAlignment="0" applyProtection="0"/>
    <xf numFmtId="0" fontId="10" fillId="0" borderId="0"/>
    <xf numFmtId="0" fontId="6" fillId="0" borderId="0" applyNumberFormat="0" applyFill="0" applyBorder="0" applyAlignment="0" applyProtection="0"/>
    <xf numFmtId="189" fontId="1" fillId="0" borderId="0" applyFill="0" applyBorder="0" applyAlignment="0" applyProtection="0"/>
  </cellStyleXfs>
  <cellXfs count="113">
    <xf numFmtId="0" fontId="0" fillId="0" borderId="0" xfId="0"/>
    <xf numFmtId="0" fontId="11" fillId="0" borderId="0" xfId="43" applyNumberFormat="1" applyFont="1" applyFill="1" applyBorder="1" applyAlignment="1" applyProtection="1">
      <alignment horizontal="center" vertical="top" wrapText="1"/>
    </xf>
    <xf numFmtId="189" fontId="14" fillId="0" borderId="0" xfId="47" applyFont="1" applyFill="1" applyAlignment="1" applyProtection="1">
      <alignment vertical="center"/>
      <protection locked="0"/>
    </xf>
    <xf numFmtId="0" fontId="25" fillId="0" borderId="0" xfId="43" applyNumberFormat="1" applyFont="1" applyFill="1" applyBorder="1" applyAlignment="1" applyProtection="1">
      <alignment horizontal="center" vertical="top" wrapText="1"/>
    </xf>
    <xf numFmtId="3" fontId="11" fillId="0" borderId="0" xfId="41" applyNumberFormat="1" applyFont="1" applyFill="1" applyBorder="1" applyAlignment="1" applyProtection="1">
      <alignment horizontal="right" vertical="center"/>
    </xf>
    <xf numFmtId="0" fontId="13" fillId="0" borderId="0" xfId="43" applyNumberFormat="1" applyFont="1" applyFill="1" applyAlignment="1" applyProtection="1"/>
    <xf numFmtId="0" fontId="26" fillId="0" borderId="0" xfId="43" applyNumberFormat="1" applyFont="1" applyFill="1" applyAlignment="1" applyProtection="1"/>
    <xf numFmtId="0" fontId="13" fillId="0" borderId="0" xfId="41" applyFont="1" applyFill="1" applyAlignment="1" applyProtection="1">
      <alignment vertical="center"/>
      <protection locked="0"/>
    </xf>
    <xf numFmtId="0" fontId="11" fillId="0" borderId="0" xfId="43" applyNumberFormat="1" applyFont="1" applyFill="1" applyBorder="1" applyAlignment="1" applyProtection="1">
      <alignment horizontal="center" vertical="center" wrapText="1"/>
    </xf>
    <xf numFmtId="0" fontId="26" fillId="0" borderId="0" xfId="41" applyFont="1" applyFill="1" applyAlignment="1" applyProtection="1">
      <alignment vertical="center"/>
      <protection locked="0"/>
    </xf>
    <xf numFmtId="0" fontId="13" fillId="0" borderId="0" xfId="41" applyFont="1" applyFill="1" applyBorder="1" applyAlignment="1" applyProtection="1">
      <alignment vertical="center"/>
      <protection locked="0"/>
    </xf>
    <xf numFmtId="0" fontId="13" fillId="0" borderId="0" xfId="41" applyFont="1" applyFill="1" applyAlignment="1" applyProtection="1">
      <alignment horizontal="right" vertical="center"/>
    </xf>
    <xf numFmtId="0" fontId="13" fillId="0" borderId="0" xfId="41" applyFont="1" applyFill="1" applyAlignment="1" applyProtection="1">
      <alignment vertical="center" wrapText="1"/>
    </xf>
    <xf numFmtId="3" fontId="13" fillId="0" borderId="0" xfId="41" applyNumberFormat="1" applyFont="1" applyFill="1" applyAlignment="1" applyProtection="1">
      <alignment vertical="center"/>
      <protection locked="0"/>
    </xf>
    <xf numFmtId="0" fontId="13" fillId="0" borderId="0" xfId="41" applyFont="1" applyFill="1" applyBorder="1" applyAlignment="1" applyProtection="1">
      <alignment horizontal="right" vertical="center"/>
    </xf>
    <xf numFmtId="0" fontId="13" fillId="0" borderId="0" xfId="41" applyFont="1" applyFill="1" applyBorder="1" applyAlignment="1" applyProtection="1">
      <alignment vertical="center" wrapText="1"/>
    </xf>
    <xf numFmtId="0" fontId="26" fillId="0" borderId="0" xfId="41" applyFont="1" applyFill="1" applyBorder="1" applyAlignment="1" applyProtection="1">
      <alignment vertical="center"/>
      <protection locked="0"/>
    </xf>
    <xf numFmtId="4" fontId="13" fillId="0" borderId="0" xfId="41" applyNumberFormat="1" applyFont="1" applyFill="1" applyAlignment="1" applyProtection="1">
      <alignment vertical="center"/>
      <protection locked="0"/>
    </xf>
    <xf numFmtId="0" fontId="27" fillId="0" borderId="0" xfId="43" applyNumberFormat="1" applyFont="1" applyFill="1" applyAlignment="1" applyProtection="1">
      <alignment horizontal="center"/>
    </xf>
    <xf numFmtId="0" fontId="13" fillId="0" borderId="0" xfId="43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vertical="center" wrapText="1"/>
    </xf>
    <xf numFmtId="0" fontId="17" fillId="0" borderId="5" xfId="43" applyNumberFormat="1" applyFont="1" applyFill="1" applyBorder="1" applyAlignment="1" applyProtection="1">
      <alignment horizontal="center" vertical="center" wrapText="1"/>
    </xf>
    <xf numFmtId="0" fontId="17" fillId="0" borderId="5" xfId="43" applyFont="1" applyFill="1" applyBorder="1" applyAlignment="1">
      <alignment horizontal="center" vertical="center" wrapText="1"/>
    </xf>
    <xf numFmtId="0" fontId="17" fillId="0" borderId="0" xfId="41" applyFont="1" applyFill="1" applyAlignment="1" applyProtection="1">
      <alignment vertical="center"/>
      <protection locked="0"/>
    </xf>
    <xf numFmtId="49" fontId="28" fillId="0" borderId="5" xfId="41" applyNumberFormat="1" applyFont="1" applyFill="1" applyBorder="1" applyAlignment="1" applyProtection="1">
      <alignment horizontal="center" vertical="center" wrapText="1"/>
    </xf>
    <xf numFmtId="49" fontId="28" fillId="0" borderId="5" xfId="41" applyNumberFormat="1" applyFont="1" applyFill="1" applyBorder="1" applyAlignment="1" applyProtection="1">
      <alignment horizontal="left" vertical="center" wrapText="1"/>
    </xf>
    <xf numFmtId="0" fontId="29" fillId="0" borderId="5" xfId="41" applyFont="1" applyFill="1" applyBorder="1" applyAlignment="1" applyProtection="1">
      <alignment horizontal="center" vertical="center" wrapText="1"/>
    </xf>
    <xf numFmtId="0" fontId="28" fillId="0" borderId="0" xfId="41" applyFont="1" applyFill="1" applyAlignment="1" applyProtection="1">
      <alignment vertical="center"/>
      <protection locked="0"/>
    </xf>
    <xf numFmtId="0" fontId="29" fillId="0" borderId="5" xfId="43" applyNumberFormat="1" applyFont="1" applyFill="1" applyBorder="1" applyAlignment="1" applyProtection="1">
      <alignment horizontal="center" vertical="center" wrapText="1"/>
    </xf>
    <xf numFmtId="0" fontId="28" fillId="0" borderId="5" xfId="41" applyFont="1" applyFill="1" applyBorder="1" applyAlignment="1" applyProtection="1">
      <alignment horizontal="center" vertical="center"/>
    </xf>
    <xf numFmtId="4" fontId="28" fillId="0" borderId="0" xfId="41" applyNumberFormat="1" applyFont="1" applyFill="1" applyAlignment="1" applyProtection="1">
      <alignment vertical="center"/>
      <protection locked="0"/>
    </xf>
    <xf numFmtId="49" fontId="29" fillId="0" borderId="5" xfId="41" applyNumberFormat="1" applyFont="1" applyFill="1" applyBorder="1" applyAlignment="1" applyProtection="1">
      <alignment horizontal="center" vertical="center" wrapText="1"/>
    </xf>
    <xf numFmtId="0" fontId="30" fillId="0" borderId="5" xfId="41" applyFont="1" applyFill="1" applyBorder="1" applyAlignment="1">
      <alignment horizontal="center" vertical="center" wrapText="1"/>
    </xf>
    <xf numFmtId="4" fontId="28" fillId="0" borderId="5" xfId="41" applyNumberFormat="1" applyFont="1" applyFill="1" applyBorder="1" applyAlignment="1">
      <alignment horizontal="right" vertical="center"/>
    </xf>
    <xf numFmtId="0" fontId="28" fillId="0" borderId="5" xfId="41" applyNumberFormat="1" applyFont="1" applyFill="1" applyBorder="1" applyAlignment="1" applyProtection="1">
      <alignment horizontal="left" vertical="center" wrapText="1"/>
    </xf>
    <xf numFmtId="49" fontId="31" fillId="0" borderId="5" xfId="41" applyNumberFormat="1" applyFont="1" applyFill="1" applyBorder="1" applyAlignment="1" applyProtection="1">
      <alignment horizontal="center" vertical="center" wrapText="1"/>
    </xf>
    <xf numFmtId="0" fontId="31" fillId="0" borderId="5" xfId="41" applyNumberFormat="1" applyFont="1" applyFill="1" applyBorder="1" applyAlignment="1" applyProtection="1">
      <alignment horizontal="left" vertical="center" wrapText="1"/>
    </xf>
    <xf numFmtId="0" fontId="31" fillId="0" borderId="0" xfId="41" applyFont="1" applyFill="1" applyAlignment="1" applyProtection="1">
      <alignment vertical="center"/>
      <protection locked="0"/>
    </xf>
    <xf numFmtId="0" fontId="31" fillId="0" borderId="5" xfId="41" applyFont="1" applyFill="1" applyBorder="1" applyAlignment="1" applyProtection="1">
      <alignment horizontal="center" vertical="center"/>
    </xf>
    <xf numFmtId="4" fontId="31" fillId="0" borderId="0" xfId="41" applyNumberFormat="1" applyFont="1" applyFill="1" applyAlignment="1" applyProtection="1">
      <alignment vertical="center"/>
      <protection locked="0"/>
    </xf>
    <xf numFmtId="49" fontId="19" fillId="0" borderId="5" xfId="41" applyNumberFormat="1" applyFont="1" applyFill="1" applyBorder="1" applyAlignment="1" applyProtection="1">
      <alignment horizontal="center" vertical="center" wrapText="1"/>
    </xf>
    <xf numFmtId="0" fontId="20" fillId="0" borderId="5" xfId="41" applyFont="1" applyFill="1" applyBorder="1" applyAlignment="1">
      <alignment horizontal="center" vertical="center" wrapText="1"/>
    </xf>
    <xf numFmtId="0" fontId="18" fillId="0" borderId="5" xfId="41" applyFont="1" applyFill="1" applyBorder="1" applyAlignment="1" applyProtection="1">
      <alignment horizontal="center" vertical="center"/>
    </xf>
    <xf numFmtId="49" fontId="17" fillId="0" borderId="0" xfId="41" applyNumberFormat="1" applyFont="1" applyFill="1" applyAlignment="1" applyProtection="1">
      <alignment vertical="center"/>
      <protection locked="0"/>
    </xf>
    <xf numFmtId="0" fontId="18" fillId="0" borderId="0" xfId="41" applyFont="1" applyFill="1" applyAlignment="1" applyProtection="1">
      <alignment vertical="center"/>
      <protection locked="0"/>
    </xf>
    <xf numFmtId="0" fontId="21" fillId="0" borderId="0" xfId="0" applyNumberFormat="1" applyFont="1" applyFill="1" applyAlignment="1" applyProtection="1">
      <alignment vertical="center" wrapText="1"/>
    </xf>
    <xf numFmtId="49" fontId="32" fillId="0" borderId="0" xfId="43" applyNumberFormat="1" applyFont="1" applyFill="1" applyBorder="1" applyAlignment="1" applyProtection="1">
      <alignment horizontal="center" vertical="center" wrapText="1"/>
    </xf>
    <xf numFmtId="0" fontId="32" fillId="0" borderId="6" xfId="43" applyNumberFormat="1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9" fillId="0" borderId="5" xfId="41" applyFont="1" applyFill="1" applyBorder="1" applyAlignment="1" applyProtection="1">
      <alignment vertical="center" wrapText="1"/>
    </xf>
    <xf numFmtId="0" fontId="29" fillId="0" borderId="5" xfId="41" applyFont="1" applyFill="1" applyBorder="1" applyAlignment="1" applyProtection="1">
      <alignment horizontal="left" vertical="center" wrapText="1"/>
    </xf>
    <xf numFmtId="49" fontId="28" fillId="0" borderId="0" xfId="41" applyNumberFormat="1" applyFont="1" applyFill="1" applyAlignment="1" applyProtection="1">
      <alignment vertical="center"/>
      <protection locked="0"/>
    </xf>
    <xf numFmtId="49" fontId="17" fillId="0" borderId="5" xfId="41" applyNumberFormat="1" applyFont="1" applyFill="1" applyBorder="1" applyAlignment="1" applyProtection="1">
      <alignment horizontal="center" vertical="center" wrapText="1"/>
    </xf>
    <xf numFmtId="49" fontId="17" fillId="0" borderId="5" xfId="41" applyNumberFormat="1" applyFont="1" applyFill="1" applyBorder="1" applyAlignment="1" applyProtection="1">
      <alignment horizontal="left" vertical="center" wrapText="1"/>
    </xf>
    <xf numFmtId="0" fontId="33" fillId="0" borderId="5" xfId="41" applyFont="1" applyFill="1" applyBorder="1" applyAlignment="1" applyProtection="1">
      <alignment horizontal="center" vertical="top" wrapText="1"/>
    </xf>
    <xf numFmtId="0" fontId="23" fillId="0" borderId="5" xfId="41" applyFont="1" applyFill="1" applyBorder="1" applyAlignment="1" applyProtection="1">
      <alignment horizontal="center" vertical="top" wrapText="1"/>
    </xf>
    <xf numFmtId="0" fontId="17" fillId="0" borderId="7" xfId="41" applyFont="1" applyFill="1" applyBorder="1" applyAlignment="1" applyProtection="1">
      <alignment vertical="center"/>
      <protection locked="0"/>
    </xf>
    <xf numFmtId="0" fontId="17" fillId="0" borderId="0" xfId="41" applyFont="1" applyFill="1" applyBorder="1" applyAlignment="1" applyProtection="1">
      <alignment vertical="center"/>
      <protection locked="0"/>
    </xf>
    <xf numFmtId="49" fontId="18" fillId="0" borderId="5" xfId="41" applyNumberFormat="1" applyFont="1" applyFill="1" applyBorder="1" applyAlignment="1" applyProtection="1">
      <alignment horizontal="center" vertical="center" wrapText="1"/>
    </xf>
    <xf numFmtId="0" fontId="18" fillId="0" borderId="5" xfId="41" applyNumberFormat="1" applyFont="1" applyFill="1" applyBorder="1" applyAlignment="1" applyProtection="1">
      <alignment horizontal="left" vertical="center" wrapText="1"/>
    </xf>
    <xf numFmtId="0" fontId="18" fillId="0" borderId="0" xfId="41" applyFont="1" applyFill="1" applyBorder="1" applyAlignment="1" applyProtection="1">
      <alignment vertical="center"/>
      <protection locked="0"/>
    </xf>
    <xf numFmtId="0" fontId="28" fillId="0" borderId="7" xfId="41" applyFont="1" applyFill="1" applyBorder="1" applyAlignment="1" applyProtection="1">
      <alignment vertical="center"/>
      <protection locked="0"/>
    </xf>
    <xf numFmtId="0" fontId="19" fillId="0" borderId="5" xfId="41" applyFont="1" applyFill="1" applyBorder="1" applyAlignment="1" applyProtection="1">
      <alignment vertical="center" wrapText="1"/>
    </xf>
    <xf numFmtId="0" fontId="29" fillId="0" borderId="5" xfId="41" applyFont="1" applyFill="1" applyBorder="1" applyAlignment="1" applyProtection="1">
      <alignment horizontal="center" vertical="top" wrapText="1"/>
    </xf>
    <xf numFmtId="49" fontId="28" fillId="0" borderId="8" xfId="41" applyNumberFormat="1" applyFont="1" applyFill="1" applyBorder="1" applyAlignment="1" applyProtection="1">
      <alignment horizontal="center" vertical="center" wrapText="1"/>
    </xf>
    <xf numFmtId="49" fontId="28" fillId="0" borderId="8" xfId="41" applyNumberFormat="1" applyFont="1" applyFill="1" applyBorder="1" applyAlignment="1" applyProtection="1">
      <alignment horizontal="left" vertical="center" wrapText="1"/>
    </xf>
    <xf numFmtId="0" fontId="19" fillId="0" borderId="5" xfId="41" applyFont="1" applyFill="1" applyBorder="1" applyAlignment="1" applyProtection="1">
      <alignment horizontal="center" vertical="center" wrapText="1"/>
    </xf>
    <xf numFmtId="0" fontId="24" fillId="0" borderId="0" xfId="41" applyFont="1" applyFill="1" applyAlignment="1" applyProtection="1">
      <alignment horizontal="right" vertical="center"/>
    </xf>
    <xf numFmtId="0" fontId="24" fillId="0" borderId="0" xfId="41" applyFont="1" applyFill="1" applyAlignment="1" applyProtection="1">
      <alignment vertical="center"/>
      <protection locked="0"/>
    </xf>
    <xf numFmtId="0" fontId="21" fillId="0" borderId="0" xfId="0" applyNumberFormat="1" applyFont="1" applyFill="1" applyBorder="1" applyAlignment="1" applyProtection="1">
      <alignment horizontal="right" vertical="center"/>
    </xf>
    <xf numFmtId="3" fontId="17" fillId="0" borderId="0" xfId="41" applyNumberFormat="1" applyFont="1" applyFill="1" applyAlignment="1" applyProtection="1">
      <alignment vertical="center"/>
      <protection locked="0"/>
    </xf>
    <xf numFmtId="0" fontId="19" fillId="0" borderId="8" xfId="4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29" fillId="0" borderId="8" xfId="41" applyFont="1" applyFill="1" applyBorder="1" applyAlignment="1" applyProtection="1">
      <alignment horizontal="center" vertical="center" wrapText="1"/>
    </xf>
    <xf numFmtId="4" fontId="29" fillId="0" borderId="5" xfId="41" applyNumberFormat="1" applyFont="1" applyFill="1" applyBorder="1" applyAlignment="1" applyProtection="1">
      <alignment horizontal="right" vertical="center" wrapText="1"/>
    </xf>
    <xf numFmtId="4" fontId="29" fillId="0" borderId="5" xfId="41" applyNumberFormat="1" applyFont="1" applyFill="1" applyBorder="1" applyAlignment="1">
      <alignment horizontal="right" vertical="center"/>
    </xf>
    <xf numFmtId="4" fontId="29" fillId="0" borderId="5" xfId="43" applyNumberFormat="1" applyFont="1" applyFill="1" applyBorder="1" applyAlignment="1">
      <alignment horizontal="right" vertical="center" wrapText="1"/>
    </xf>
    <xf numFmtId="4" fontId="28" fillId="0" borderId="5" xfId="43" applyNumberFormat="1" applyFont="1" applyFill="1" applyBorder="1" applyAlignment="1">
      <alignment horizontal="right" vertical="center" wrapText="1"/>
    </xf>
    <xf numFmtId="4" fontId="31" fillId="0" borderId="5" xfId="43" applyNumberFormat="1" applyFont="1" applyFill="1" applyBorder="1" applyAlignment="1">
      <alignment horizontal="right" vertical="center" wrapText="1"/>
    </xf>
    <xf numFmtId="4" fontId="33" fillId="0" borderId="5" xfId="41" applyNumberFormat="1" applyFont="1" applyFill="1" applyBorder="1" applyAlignment="1" applyProtection="1">
      <alignment horizontal="right" vertical="center" wrapText="1"/>
    </xf>
    <xf numFmtId="4" fontId="18" fillId="0" borderId="5" xfId="41" applyNumberFormat="1" applyFont="1" applyFill="1" applyBorder="1" applyAlignment="1" applyProtection="1">
      <alignment horizontal="right" vertical="center"/>
    </xf>
    <xf numFmtId="4" fontId="31" fillId="0" borderId="5" xfId="41" applyNumberFormat="1" applyFont="1" applyFill="1" applyBorder="1" applyAlignment="1">
      <alignment horizontal="right" vertical="center"/>
    </xf>
    <xf numFmtId="4" fontId="33" fillId="0" borderId="5" xfId="41" applyNumberFormat="1" applyFont="1" applyFill="1" applyBorder="1" applyAlignment="1">
      <alignment horizontal="right" vertical="center"/>
    </xf>
    <xf numFmtId="4" fontId="17" fillId="0" borderId="5" xfId="41" applyNumberFormat="1" applyFont="1" applyFill="1" applyBorder="1" applyAlignment="1" applyProtection="1">
      <alignment horizontal="right" vertical="center" wrapText="1"/>
    </xf>
    <xf numFmtId="4" fontId="19" fillId="0" borderId="5" xfId="41" applyNumberFormat="1" applyFont="1" applyFill="1" applyBorder="1" applyAlignment="1" applyProtection="1">
      <alignment horizontal="right" vertical="center" wrapText="1"/>
    </xf>
    <xf numFmtId="4" fontId="17" fillId="0" borderId="5" xfId="41" applyNumberFormat="1" applyFont="1" applyFill="1" applyBorder="1" applyAlignment="1" applyProtection="1">
      <alignment horizontal="right" vertical="center"/>
    </xf>
    <xf numFmtId="4" fontId="23" fillId="0" borderId="5" xfId="41" applyNumberFormat="1" applyFont="1" applyFill="1" applyBorder="1" applyAlignment="1" applyProtection="1">
      <alignment horizontal="right" vertical="center" wrapText="1"/>
    </xf>
    <xf numFmtId="4" fontId="18" fillId="0" borderId="5" xfId="41" applyNumberFormat="1" applyFont="1" applyFill="1" applyBorder="1" applyAlignment="1" applyProtection="1">
      <alignment horizontal="right" vertical="center" wrapText="1"/>
    </xf>
    <xf numFmtId="4" fontId="28" fillId="0" borderId="5" xfId="41" applyNumberFormat="1" applyFont="1" applyFill="1" applyBorder="1" applyAlignment="1" applyProtection="1">
      <alignment horizontal="right" vertical="center" wrapText="1"/>
    </xf>
    <xf numFmtId="4" fontId="29" fillId="0" borderId="8" xfId="41" applyNumberFormat="1" applyFont="1" applyFill="1" applyBorder="1" applyAlignment="1" applyProtection="1">
      <alignment horizontal="right" vertical="center" wrapText="1"/>
    </xf>
    <xf numFmtId="4" fontId="29" fillId="0" borderId="8" xfId="41" applyNumberFormat="1" applyFont="1" applyFill="1" applyBorder="1" applyAlignment="1">
      <alignment horizontal="right" vertical="center"/>
    </xf>
    <xf numFmtId="4" fontId="19" fillId="0" borderId="5" xfId="41" applyNumberFormat="1" applyFont="1" applyFill="1" applyBorder="1" applyAlignment="1" applyProtection="1">
      <alignment horizontal="right" vertical="center"/>
    </xf>
    <xf numFmtId="3" fontId="34" fillId="0" borderId="0" xfId="41" applyNumberFormat="1" applyFont="1" applyFill="1" applyAlignment="1" applyProtection="1">
      <alignment vertical="center"/>
      <protection locked="0"/>
    </xf>
    <xf numFmtId="3" fontId="26" fillId="0" borderId="0" xfId="41" applyNumberFormat="1" applyFont="1" applyFill="1" applyAlignment="1" applyProtection="1">
      <alignment vertical="center"/>
      <protection locked="0"/>
    </xf>
    <xf numFmtId="49" fontId="31" fillId="0" borderId="5" xfId="41" applyNumberFormat="1" applyFont="1" applyFill="1" applyBorder="1" applyAlignment="1" applyProtection="1">
      <alignment horizontal="left" vertical="center" wrapText="1"/>
    </xf>
    <xf numFmtId="3" fontId="27" fillId="0" borderId="0" xfId="41" applyNumberFormat="1" applyFont="1" applyFill="1" applyAlignment="1" applyProtection="1">
      <alignment vertical="center"/>
      <protection locked="0"/>
    </xf>
    <xf numFmtId="0" fontId="31" fillId="0" borderId="5" xfId="41" applyNumberFormat="1" applyFont="1" applyFill="1" applyBorder="1" applyAlignment="1" applyProtection="1">
      <alignment horizontal="left" vertical="top" wrapText="1"/>
    </xf>
    <xf numFmtId="0" fontId="28" fillId="0" borderId="5" xfId="0" applyNumberFormat="1" applyFont="1" applyFill="1" applyBorder="1" applyAlignment="1">
      <alignment horizontal="left" vertical="center" wrapText="1"/>
    </xf>
    <xf numFmtId="4" fontId="31" fillId="0" borderId="5" xfId="41" applyNumberFormat="1" applyFont="1" applyFill="1" applyBorder="1" applyAlignment="1" applyProtection="1">
      <alignment horizontal="right" vertical="center" wrapText="1"/>
    </xf>
    <xf numFmtId="0" fontId="28" fillId="0" borderId="5" xfId="43" applyFont="1" applyFill="1" applyBorder="1" applyAlignment="1">
      <alignment horizontal="center" vertical="center" wrapText="1"/>
    </xf>
    <xf numFmtId="0" fontId="29" fillId="0" borderId="5" xfId="41" applyFont="1" applyFill="1" applyBorder="1" applyAlignment="1" applyProtection="1">
      <alignment horizontal="center" wrapText="1"/>
    </xf>
    <xf numFmtId="3" fontId="35" fillId="0" borderId="0" xfId="41" applyNumberFormat="1" applyFont="1" applyFill="1" applyAlignment="1" applyProtection="1">
      <alignment vertical="center"/>
      <protection locked="0"/>
    </xf>
    <xf numFmtId="0" fontId="17" fillId="0" borderId="5" xfId="43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horizontal="left" wrapText="1"/>
    </xf>
    <xf numFmtId="0" fontId="11" fillId="0" borderId="0" xfId="42" applyFont="1" applyFill="1" applyBorder="1" applyAlignment="1">
      <alignment horizontal="left" wrapText="1"/>
    </xf>
    <xf numFmtId="0" fontId="17" fillId="0" borderId="5" xfId="43" applyNumberFormat="1" applyFont="1" applyFill="1" applyBorder="1" applyAlignment="1" applyProtection="1">
      <alignment horizontal="center" vertical="center" wrapText="1"/>
    </xf>
    <xf numFmtId="0" fontId="28" fillId="0" borderId="5" xfId="43" applyFont="1" applyFill="1" applyBorder="1" applyAlignment="1">
      <alignment horizontal="center" vertical="center" wrapText="1"/>
    </xf>
    <xf numFmtId="0" fontId="21" fillId="0" borderId="0" xfId="0" applyNumberFormat="1" applyFont="1" applyFill="1" applyAlignment="1" applyProtection="1">
      <alignment horizontal="left" vertical="center"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22" fillId="0" borderId="0" xfId="43" applyNumberFormat="1" applyFont="1" applyFill="1" applyBorder="1" applyAlignment="1" applyProtection="1">
      <alignment horizontal="center" vertical="center" wrapText="1"/>
    </xf>
    <xf numFmtId="49" fontId="15" fillId="0" borderId="0" xfId="43" applyNumberFormat="1" applyFont="1" applyFill="1" applyBorder="1" applyAlignment="1" applyProtection="1">
      <alignment horizontal="center" wrapText="1"/>
    </xf>
    <xf numFmtId="0" fontId="13" fillId="0" borderId="0" xfId="43" applyNumberFormat="1" applyFont="1" applyFill="1" applyBorder="1" applyAlignment="1" applyProtection="1">
      <alignment horizontal="center" vertical="top" wrapText="1"/>
    </xf>
    <xf numFmtId="0" fontId="22" fillId="0" borderId="0" xfId="41" applyFont="1" applyFill="1" applyAlignment="1" applyProtection="1">
      <alignment horizontal="center" vertical="center"/>
      <protection locked="0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meresha_07" xfId="13"/>
    <cellStyle name="Ввід" xfId="14"/>
    <cellStyle name="Добре" xfId="15"/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26"/>
    <cellStyle name="Звичайний 20" xfId="27"/>
    <cellStyle name="Звичайний 22" xfId="28"/>
    <cellStyle name="Звичайний 3" xfId="29"/>
    <cellStyle name="Звичайний 4" xfId="30"/>
    <cellStyle name="Звичайний 5" xfId="31"/>
    <cellStyle name="Звичайний 6" xfId="32"/>
    <cellStyle name="Звичайний 7" xfId="33"/>
    <cellStyle name="Звичайний 8" xfId="34"/>
    <cellStyle name="Звичайний 9" xfId="35"/>
    <cellStyle name="Зв'язана клітинка" xfId="36"/>
    <cellStyle name="Контрольна клітинка" xfId="37"/>
    <cellStyle name="Назва" xfId="38"/>
    <cellStyle name="Обычный" xfId="0" builtinId="0"/>
    <cellStyle name="Обычный 2" xfId="39"/>
    <cellStyle name="Обычный 4" xfId="40"/>
    <cellStyle name="Обычный_Дод 7 РП 30.01.12" xfId="41"/>
    <cellStyle name="Обычный_Додаток 6 джерела.." xfId="42"/>
    <cellStyle name="Обычный_Додаток7 програми" xfId="43"/>
    <cellStyle name="Примечание 2" xfId="44"/>
    <cellStyle name="Стиль 1" xfId="45"/>
    <cellStyle name="Текст попередження" xfId="46"/>
    <cellStyle name="Финансовый" xfId="4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L1054"/>
  <sheetViews>
    <sheetView showZeros="0" tabSelected="1" view="pageBreakPreview" zoomScale="57" zoomScaleNormal="40" zoomScaleSheetLayoutView="57" workbookViewId="0">
      <pane xSplit="4" ySplit="10" topLeftCell="E293" activePane="bottomRight" state="frozen"/>
      <selection pane="topRight" activeCell="E1" sqref="E1"/>
      <selection pane="bottomLeft" activeCell="A10" sqref="A10"/>
      <selection pane="bottomRight" activeCell="L299" sqref="L299"/>
    </sheetView>
  </sheetViews>
  <sheetFormatPr defaultColWidth="9.83203125" defaultRowHeight="18.75" x14ac:dyDescent="0.2"/>
  <cols>
    <col min="1" max="1" width="23.5" style="11" customWidth="1"/>
    <col min="2" max="2" width="20.5" style="11" customWidth="1"/>
    <col min="3" max="3" width="22.6640625" style="11" customWidth="1"/>
    <col min="4" max="4" width="93.33203125" style="12" customWidth="1"/>
    <col min="5" max="5" width="79.83203125" style="9" customWidth="1"/>
    <col min="6" max="10" width="33.33203125" style="7" customWidth="1"/>
    <col min="11" max="11" width="42.1640625" style="7" customWidth="1"/>
    <col min="12" max="12" width="16.1640625" style="7" bestFit="1" customWidth="1"/>
    <col min="13" max="16384" width="9.83203125" style="7"/>
  </cols>
  <sheetData>
    <row r="1" spans="1:11" ht="26.25" x14ac:dyDescent="0.3">
      <c r="A1" s="5"/>
      <c r="B1" s="5"/>
      <c r="C1" s="5"/>
      <c r="D1" s="5"/>
      <c r="E1" s="6"/>
      <c r="F1" s="5"/>
      <c r="G1" s="5"/>
      <c r="I1" s="107" t="s">
        <v>90</v>
      </c>
      <c r="J1" s="107"/>
      <c r="K1" s="107"/>
    </row>
    <row r="2" spans="1:11" ht="25.5" customHeight="1" x14ac:dyDescent="0.35">
      <c r="A2" s="5"/>
      <c r="B2" s="5"/>
      <c r="C2" s="5"/>
      <c r="D2" s="5"/>
      <c r="E2" s="18"/>
      <c r="F2" s="5"/>
      <c r="G2" s="5"/>
      <c r="H2" s="5"/>
      <c r="I2" s="107" t="s">
        <v>283</v>
      </c>
      <c r="J2" s="107"/>
      <c r="K2" s="45"/>
    </row>
    <row r="3" spans="1:11" ht="23.25" customHeight="1" x14ac:dyDescent="0.3">
      <c r="A3" s="5"/>
      <c r="B3" s="5"/>
      <c r="C3" s="5"/>
      <c r="D3" s="5"/>
      <c r="E3" s="6"/>
      <c r="F3" s="5"/>
      <c r="G3" s="5"/>
      <c r="H3" s="19"/>
      <c r="I3" s="108"/>
      <c r="J3" s="108"/>
      <c r="K3" s="20"/>
    </row>
    <row r="4" spans="1:11" ht="23.25" customHeight="1" x14ac:dyDescent="0.3">
      <c r="A4" s="5"/>
      <c r="B4" s="5"/>
      <c r="C4" s="5"/>
      <c r="D4" s="5"/>
      <c r="E4" s="6"/>
      <c r="F4" s="5"/>
      <c r="G4" s="5"/>
      <c r="H4" s="19"/>
      <c r="I4" s="72"/>
      <c r="J4" s="72"/>
      <c r="K4" s="20"/>
    </row>
    <row r="5" spans="1:11" ht="37.5" customHeight="1" x14ac:dyDescent="0.2">
      <c r="A5" s="109" t="s">
        <v>299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1" ht="26.25" x14ac:dyDescent="0.3">
      <c r="A6" s="110"/>
      <c r="B6" s="110"/>
      <c r="C6" s="110"/>
      <c r="D6" s="8"/>
      <c r="E6" s="46" t="s">
        <v>223</v>
      </c>
      <c r="F6" s="8"/>
      <c r="G6" s="8"/>
      <c r="H6" s="8"/>
      <c r="I6" s="8"/>
      <c r="J6" s="8"/>
    </row>
    <row r="7" spans="1:11" ht="27.6" customHeight="1" x14ac:dyDescent="0.2">
      <c r="A7" s="111"/>
      <c r="B7" s="111"/>
      <c r="C7" s="111"/>
      <c r="D7" s="8"/>
      <c r="E7" s="47" t="s">
        <v>140</v>
      </c>
      <c r="F7" s="8"/>
      <c r="G7" s="8"/>
      <c r="H7" s="8"/>
      <c r="I7" s="8"/>
      <c r="J7" s="8"/>
    </row>
    <row r="8" spans="1:11" ht="45.6" customHeight="1" x14ac:dyDescent="0.2">
      <c r="A8" s="1"/>
      <c r="B8" s="1"/>
      <c r="C8" s="1"/>
      <c r="D8" s="1"/>
      <c r="E8" s="3"/>
      <c r="F8" s="1"/>
      <c r="G8" s="1"/>
      <c r="H8" s="1"/>
      <c r="I8" s="1"/>
      <c r="J8" s="69" t="s">
        <v>197</v>
      </c>
    </row>
    <row r="9" spans="1:11" s="23" customFormat="1" ht="30.75" customHeight="1" x14ac:dyDescent="0.2">
      <c r="A9" s="105" t="s">
        <v>144</v>
      </c>
      <c r="B9" s="105" t="s">
        <v>142</v>
      </c>
      <c r="C9" s="105" t="s">
        <v>112</v>
      </c>
      <c r="D9" s="105" t="s">
        <v>423</v>
      </c>
      <c r="E9" s="106" t="s">
        <v>198</v>
      </c>
      <c r="F9" s="102" t="s">
        <v>199</v>
      </c>
      <c r="G9" s="102" t="s">
        <v>91</v>
      </c>
      <c r="H9" s="102" t="s">
        <v>0</v>
      </c>
      <c r="I9" s="102" t="s">
        <v>1</v>
      </c>
      <c r="J9" s="102"/>
    </row>
    <row r="10" spans="1:11" s="23" customFormat="1" ht="152.44999999999999" customHeight="1" x14ac:dyDescent="0.2">
      <c r="A10" s="105"/>
      <c r="B10" s="105"/>
      <c r="C10" s="105"/>
      <c r="D10" s="105"/>
      <c r="E10" s="106"/>
      <c r="F10" s="102"/>
      <c r="G10" s="102"/>
      <c r="H10" s="102"/>
      <c r="I10" s="22" t="s">
        <v>145</v>
      </c>
      <c r="J10" s="22" t="s">
        <v>141</v>
      </c>
    </row>
    <row r="11" spans="1:11" s="23" customFormat="1" ht="27.6" customHeight="1" x14ac:dyDescent="0.2">
      <c r="A11" s="21">
        <v>1</v>
      </c>
      <c r="B11" s="21">
        <v>2</v>
      </c>
      <c r="C11" s="21">
        <v>3</v>
      </c>
      <c r="D11" s="21">
        <v>4</v>
      </c>
      <c r="E11" s="99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s="27" customFormat="1" ht="79.150000000000006" customHeight="1" x14ac:dyDescent="0.2">
      <c r="A12" s="24"/>
      <c r="B12" s="24"/>
      <c r="C12" s="24"/>
      <c r="D12" s="25"/>
      <c r="E12" s="26" t="s">
        <v>270</v>
      </c>
      <c r="F12" s="26" t="s">
        <v>245</v>
      </c>
      <c r="G12" s="75">
        <f>G14+G24+G33+G38+G21+G29</f>
        <v>121951060</v>
      </c>
      <c r="H12" s="75">
        <f>H14+H24+H33+H38+H21+H29</f>
        <v>114925703</v>
      </c>
      <c r="I12" s="75">
        <f>I14+I24+I33+I38+I21+I29</f>
        <v>7025357</v>
      </c>
      <c r="J12" s="75">
        <f>J14+J24+J33+J38+J21+J29</f>
        <v>7025357</v>
      </c>
      <c r="K12" s="13"/>
    </row>
    <row r="13" spans="1:11" s="27" customFormat="1" ht="30.6" customHeight="1" x14ac:dyDescent="0.2">
      <c r="A13" s="28"/>
      <c r="B13" s="28"/>
      <c r="C13" s="28"/>
      <c r="D13" s="28"/>
      <c r="E13" s="29" t="s">
        <v>2</v>
      </c>
      <c r="F13" s="29"/>
      <c r="G13" s="74">
        <v>0</v>
      </c>
      <c r="H13" s="76"/>
      <c r="I13" s="76"/>
      <c r="J13" s="75"/>
      <c r="K13" s="30"/>
    </row>
    <row r="14" spans="1:11" s="27" customFormat="1" ht="38.450000000000003" customHeight="1" x14ac:dyDescent="0.2">
      <c r="A14" s="31" t="s">
        <v>28</v>
      </c>
      <c r="B14" s="31"/>
      <c r="C14" s="31"/>
      <c r="D14" s="32" t="s">
        <v>3</v>
      </c>
      <c r="E14" s="29"/>
      <c r="F14" s="29"/>
      <c r="G14" s="74">
        <f>H14+I14</f>
        <v>114615157</v>
      </c>
      <c r="H14" s="76">
        <f>H15</f>
        <v>110087161</v>
      </c>
      <c r="I14" s="76">
        <f>I15</f>
        <v>4527996</v>
      </c>
      <c r="J14" s="76">
        <f>J15</f>
        <v>4527996</v>
      </c>
      <c r="K14" s="30"/>
    </row>
    <row r="15" spans="1:11" s="27" customFormat="1" ht="38.450000000000003" customHeight="1" x14ac:dyDescent="0.2">
      <c r="A15" s="31" t="s">
        <v>29</v>
      </c>
      <c r="B15" s="31"/>
      <c r="C15" s="31"/>
      <c r="D15" s="32" t="s">
        <v>3</v>
      </c>
      <c r="E15" s="29"/>
      <c r="F15" s="29"/>
      <c r="G15" s="74">
        <f>H15+I15</f>
        <v>114615157</v>
      </c>
      <c r="H15" s="76">
        <f>+H17+H16</f>
        <v>110087161</v>
      </c>
      <c r="I15" s="76">
        <f>+I17</f>
        <v>4527996</v>
      </c>
      <c r="J15" s="76">
        <f>+J17</f>
        <v>4527996</v>
      </c>
      <c r="K15" s="30"/>
    </row>
    <row r="16" spans="1:11" s="27" customFormat="1" ht="38.450000000000003" customHeight="1" x14ac:dyDescent="0.2">
      <c r="A16" s="24" t="s">
        <v>75</v>
      </c>
      <c r="B16" s="24" t="s">
        <v>8</v>
      </c>
      <c r="C16" s="24" t="s">
        <v>24</v>
      </c>
      <c r="D16" s="25" t="s">
        <v>74</v>
      </c>
      <c r="E16" s="29"/>
      <c r="F16" s="29"/>
      <c r="G16" s="74">
        <f>H16+I16</f>
        <v>5483077</v>
      </c>
      <c r="H16" s="77">
        <v>5483077</v>
      </c>
      <c r="I16" s="76"/>
      <c r="J16" s="76"/>
      <c r="K16" s="30"/>
    </row>
    <row r="17" spans="1:11" s="27" customFormat="1" ht="38.450000000000003" customHeight="1" x14ac:dyDescent="0.2">
      <c r="A17" s="24" t="s">
        <v>225</v>
      </c>
      <c r="B17" s="24" t="s">
        <v>40</v>
      </c>
      <c r="C17" s="24" t="s">
        <v>8</v>
      </c>
      <c r="D17" s="25" t="s">
        <v>226</v>
      </c>
      <c r="E17" s="29"/>
      <c r="F17" s="29"/>
      <c r="G17" s="74">
        <f>H17+I17</f>
        <v>109132080</v>
      </c>
      <c r="H17" s="77">
        <f>H19+H20</f>
        <v>104604084</v>
      </c>
      <c r="I17" s="77">
        <f>I19</f>
        <v>4527996</v>
      </c>
      <c r="J17" s="77">
        <f>J19</f>
        <v>4527996</v>
      </c>
      <c r="K17" s="30"/>
    </row>
    <row r="18" spans="1:11" s="27" customFormat="1" ht="28.9" customHeight="1" x14ac:dyDescent="0.2">
      <c r="A18" s="24"/>
      <c r="B18" s="24"/>
      <c r="C18" s="24"/>
      <c r="D18" s="34" t="s">
        <v>2</v>
      </c>
      <c r="E18" s="29"/>
      <c r="F18" s="29"/>
      <c r="G18" s="74"/>
      <c r="H18" s="78"/>
      <c r="I18" s="77"/>
      <c r="J18" s="33"/>
      <c r="K18" s="30"/>
    </row>
    <row r="19" spans="1:11" s="37" customFormat="1" ht="87.6" customHeight="1" x14ac:dyDescent="0.2">
      <c r="A19" s="35"/>
      <c r="B19" s="35"/>
      <c r="C19" s="35"/>
      <c r="D19" s="36" t="s">
        <v>298</v>
      </c>
      <c r="F19" s="38"/>
      <c r="G19" s="79">
        <f>H19+I19</f>
        <v>105632080</v>
      </c>
      <c r="H19" s="80">
        <v>101104084</v>
      </c>
      <c r="I19" s="78">
        <v>4527996</v>
      </c>
      <c r="J19" s="81">
        <v>4527996</v>
      </c>
      <c r="K19" s="39"/>
    </row>
    <row r="20" spans="1:11" s="37" customFormat="1" ht="87.6" customHeight="1" x14ac:dyDescent="0.2">
      <c r="A20" s="35"/>
      <c r="B20" s="35"/>
      <c r="C20" s="35"/>
      <c r="D20" s="36" t="s">
        <v>263</v>
      </c>
      <c r="E20" s="38"/>
      <c r="F20" s="38"/>
      <c r="G20" s="79">
        <f>H20</f>
        <v>3500000</v>
      </c>
      <c r="H20" s="80">
        <v>3500000</v>
      </c>
      <c r="I20" s="78"/>
      <c r="J20" s="82"/>
      <c r="K20" s="39"/>
    </row>
    <row r="21" spans="1:11" s="27" customFormat="1" ht="80.25" customHeight="1" x14ac:dyDescent="0.2">
      <c r="A21" s="31" t="s">
        <v>128</v>
      </c>
      <c r="B21" s="31"/>
      <c r="C21" s="31"/>
      <c r="D21" s="32" t="s">
        <v>129</v>
      </c>
      <c r="E21" s="29"/>
      <c r="F21" s="29"/>
      <c r="G21" s="74">
        <f>H21+I21</f>
        <v>99870</v>
      </c>
      <c r="H21" s="74">
        <f t="shared" ref="H21:J22" si="0">H22</f>
        <v>99870</v>
      </c>
      <c r="I21" s="74">
        <f t="shared" si="0"/>
        <v>0</v>
      </c>
      <c r="J21" s="74">
        <f t="shared" si="0"/>
        <v>0</v>
      </c>
    </row>
    <row r="22" spans="1:11" s="27" customFormat="1" ht="80.25" customHeight="1" x14ac:dyDescent="0.2">
      <c r="A22" s="31" t="s">
        <v>130</v>
      </c>
      <c r="B22" s="31"/>
      <c r="C22" s="31"/>
      <c r="D22" s="32" t="s">
        <v>129</v>
      </c>
      <c r="E22" s="29"/>
      <c r="F22" s="29"/>
      <c r="G22" s="74">
        <f>H22+I22</f>
        <v>99870</v>
      </c>
      <c r="H22" s="74">
        <f t="shared" si="0"/>
        <v>99870</v>
      </c>
      <c r="I22" s="74">
        <f t="shared" si="0"/>
        <v>0</v>
      </c>
      <c r="J22" s="74">
        <f t="shared" si="0"/>
        <v>0</v>
      </c>
    </row>
    <row r="23" spans="1:11" s="37" customFormat="1" ht="63.6" customHeight="1" x14ac:dyDescent="0.2">
      <c r="A23" s="24" t="s">
        <v>448</v>
      </c>
      <c r="B23" s="24" t="s">
        <v>449</v>
      </c>
      <c r="C23" s="24" t="s">
        <v>432</v>
      </c>
      <c r="D23" s="25" t="s">
        <v>450</v>
      </c>
      <c r="E23" s="26"/>
      <c r="F23" s="26"/>
      <c r="G23" s="74">
        <f>H23+I23</f>
        <v>99870</v>
      </c>
      <c r="H23" s="88">
        <v>99870</v>
      </c>
      <c r="I23" s="74"/>
      <c r="J23" s="74"/>
      <c r="K23" s="93"/>
    </row>
    <row r="24" spans="1:11" s="37" customFormat="1" ht="77.25" customHeight="1" x14ac:dyDescent="0.2">
      <c r="A24" s="31" t="s">
        <v>41</v>
      </c>
      <c r="B24" s="35"/>
      <c r="C24" s="35"/>
      <c r="D24" s="32" t="s">
        <v>5</v>
      </c>
      <c r="E24" s="38"/>
      <c r="F24" s="38"/>
      <c r="G24" s="74">
        <f>G25</f>
        <v>6571034</v>
      </c>
      <c r="H24" s="74">
        <f>H25</f>
        <v>4388672</v>
      </c>
      <c r="I24" s="74">
        <f>I25</f>
        <v>2182362</v>
      </c>
      <c r="J24" s="74">
        <f>J25</f>
        <v>2182362</v>
      </c>
      <c r="K24" s="39"/>
    </row>
    <row r="25" spans="1:11" s="37" customFormat="1" ht="77.25" customHeight="1" x14ac:dyDescent="0.2">
      <c r="A25" s="31" t="s">
        <v>42</v>
      </c>
      <c r="B25" s="35"/>
      <c r="C25" s="35"/>
      <c r="D25" s="32" t="s">
        <v>5</v>
      </c>
      <c r="E25" s="38"/>
      <c r="F25" s="38"/>
      <c r="G25" s="74">
        <f>G26+G27+G28</f>
        <v>6571034</v>
      </c>
      <c r="H25" s="74">
        <f>H26+H27+H28</f>
        <v>4388672</v>
      </c>
      <c r="I25" s="74">
        <f>I26+I27+I28</f>
        <v>2182362</v>
      </c>
      <c r="J25" s="74">
        <f>J26+J27+J28</f>
        <v>2182362</v>
      </c>
      <c r="K25" s="39"/>
    </row>
    <row r="26" spans="1:11" s="27" customFormat="1" ht="55.5" customHeight="1" x14ac:dyDescent="0.2">
      <c r="A26" s="24" t="s">
        <v>378</v>
      </c>
      <c r="B26" s="24" t="s">
        <v>379</v>
      </c>
      <c r="C26" s="24" t="s">
        <v>380</v>
      </c>
      <c r="D26" s="25" t="s">
        <v>381</v>
      </c>
      <c r="E26" s="29"/>
      <c r="F26" s="29"/>
      <c r="G26" s="74">
        <f>H26+I26</f>
        <v>4071034</v>
      </c>
      <c r="H26" s="77">
        <v>2288672</v>
      </c>
      <c r="I26" s="77">
        <v>1782362</v>
      </c>
      <c r="J26" s="77">
        <v>1782362</v>
      </c>
      <c r="K26" s="30"/>
    </row>
    <row r="27" spans="1:11" s="27" customFormat="1" ht="55.5" customHeight="1" x14ac:dyDescent="0.2">
      <c r="A27" s="24" t="s">
        <v>148</v>
      </c>
      <c r="B27" s="24" t="s">
        <v>149</v>
      </c>
      <c r="C27" s="24" t="s">
        <v>150</v>
      </c>
      <c r="D27" s="25" t="s">
        <v>151</v>
      </c>
      <c r="E27" s="29"/>
      <c r="F27" s="29"/>
      <c r="G27" s="74">
        <f>H27+I27</f>
        <v>2300000</v>
      </c>
      <c r="H27" s="77">
        <v>2100000</v>
      </c>
      <c r="I27" s="77">
        <v>200000</v>
      </c>
      <c r="J27" s="77">
        <v>200000</v>
      </c>
      <c r="K27" s="30"/>
    </row>
    <row r="28" spans="1:11" s="27" customFormat="1" ht="55.5" customHeight="1" x14ac:dyDescent="0.2">
      <c r="A28" s="24" t="s">
        <v>416</v>
      </c>
      <c r="B28" s="24" t="s">
        <v>420</v>
      </c>
      <c r="C28" s="24" t="s">
        <v>422</v>
      </c>
      <c r="D28" s="25" t="s">
        <v>421</v>
      </c>
      <c r="E28" s="29"/>
      <c r="F28" s="29"/>
      <c r="G28" s="74">
        <f>H28+I28</f>
        <v>200000</v>
      </c>
      <c r="H28" s="77"/>
      <c r="I28" s="77">
        <v>200000</v>
      </c>
      <c r="J28" s="77">
        <v>200000</v>
      </c>
      <c r="K28" s="30"/>
    </row>
    <row r="29" spans="1:11" s="27" customFormat="1" ht="80.25" customHeight="1" x14ac:dyDescent="0.2">
      <c r="A29" s="31" t="s">
        <v>43</v>
      </c>
      <c r="B29" s="31"/>
      <c r="C29" s="31"/>
      <c r="D29" s="32" t="s">
        <v>11</v>
      </c>
      <c r="E29" s="29"/>
      <c r="F29" s="29"/>
      <c r="G29" s="74">
        <f>H29+I29</f>
        <v>200000</v>
      </c>
      <c r="H29" s="74">
        <f>H30</f>
        <v>200000</v>
      </c>
      <c r="I29" s="74">
        <f>I30</f>
        <v>0</v>
      </c>
      <c r="J29" s="74">
        <f>J30</f>
        <v>0</v>
      </c>
    </row>
    <row r="30" spans="1:11" s="27" customFormat="1" ht="80.25" customHeight="1" x14ac:dyDescent="0.2">
      <c r="A30" s="31" t="s">
        <v>44</v>
      </c>
      <c r="B30" s="31"/>
      <c r="C30" s="31"/>
      <c r="D30" s="32" t="s">
        <v>11</v>
      </c>
      <c r="E30" s="29"/>
      <c r="F30" s="29"/>
      <c r="G30" s="74">
        <f>G41+G42+G43+G45+G44+G46</f>
        <v>500000</v>
      </c>
      <c r="H30" s="74">
        <f>H31+H32</f>
        <v>200000</v>
      </c>
      <c r="I30" s="74">
        <f>I31+I32</f>
        <v>0</v>
      </c>
      <c r="J30" s="74">
        <f>J31+J32</f>
        <v>0</v>
      </c>
    </row>
    <row r="31" spans="1:11" s="27" customFormat="1" ht="80.25" customHeight="1" x14ac:dyDescent="0.2">
      <c r="A31" s="24" t="s">
        <v>441</v>
      </c>
      <c r="B31" s="24" t="s">
        <v>442</v>
      </c>
      <c r="C31" s="24" t="s">
        <v>14</v>
      </c>
      <c r="D31" s="25" t="s">
        <v>443</v>
      </c>
      <c r="E31" s="29"/>
      <c r="F31" s="29"/>
      <c r="G31" s="74">
        <f>H31</f>
        <v>150000</v>
      </c>
      <c r="H31" s="74">
        <v>150000</v>
      </c>
      <c r="I31" s="74"/>
      <c r="J31" s="74"/>
    </row>
    <row r="32" spans="1:11" s="27" customFormat="1" ht="149.44999999999999" customHeight="1" x14ac:dyDescent="0.2">
      <c r="A32" s="24" t="s">
        <v>444</v>
      </c>
      <c r="B32" s="24" t="s">
        <v>445</v>
      </c>
      <c r="C32" s="24" t="s">
        <v>446</v>
      </c>
      <c r="D32" s="25" t="s">
        <v>447</v>
      </c>
      <c r="E32" s="29"/>
      <c r="F32" s="29"/>
      <c r="G32" s="74">
        <f>H32+I32</f>
        <v>50000</v>
      </c>
      <c r="H32" s="74">
        <v>50000</v>
      </c>
      <c r="I32" s="74"/>
      <c r="J32" s="74"/>
    </row>
    <row r="33" spans="1:11" s="37" customFormat="1" ht="77.25" customHeight="1" x14ac:dyDescent="0.2">
      <c r="A33" s="31" t="s">
        <v>165</v>
      </c>
      <c r="B33" s="35"/>
      <c r="C33" s="35"/>
      <c r="D33" s="32" t="s">
        <v>167</v>
      </c>
      <c r="E33" s="38"/>
      <c r="F33" s="38"/>
      <c r="G33" s="74">
        <f>G34</f>
        <v>315000</v>
      </c>
      <c r="H33" s="74">
        <f>H34</f>
        <v>150000</v>
      </c>
      <c r="I33" s="74">
        <f>I34</f>
        <v>165000</v>
      </c>
      <c r="J33" s="74">
        <f>J34</f>
        <v>165000</v>
      </c>
      <c r="K33" s="39"/>
    </row>
    <row r="34" spans="1:11" s="37" customFormat="1" ht="77.25" customHeight="1" x14ac:dyDescent="0.2">
      <c r="A34" s="31" t="s">
        <v>166</v>
      </c>
      <c r="B34" s="35"/>
      <c r="C34" s="35"/>
      <c r="D34" s="32" t="s">
        <v>167</v>
      </c>
      <c r="E34" s="38"/>
      <c r="F34" s="38"/>
      <c r="G34" s="74">
        <f>G36+G37+G35</f>
        <v>315000</v>
      </c>
      <c r="H34" s="74">
        <f>H36+H37+H35</f>
        <v>150000</v>
      </c>
      <c r="I34" s="74">
        <f>I36+I37+I35</f>
        <v>165000</v>
      </c>
      <c r="J34" s="74">
        <f>J36+J37+J35</f>
        <v>165000</v>
      </c>
      <c r="K34" s="39"/>
    </row>
    <row r="35" spans="1:11" s="37" customFormat="1" ht="60.6" customHeight="1" x14ac:dyDescent="0.2">
      <c r="A35" s="24" t="s">
        <v>437</v>
      </c>
      <c r="B35" s="24" t="s">
        <v>438</v>
      </c>
      <c r="C35" s="24" t="s">
        <v>439</v>
      </c>
      <c r="D35" s="25" t="s">
        <v>440</v>
      </c>
      <c r="E35" s="26"/>
      <c r="F35" s="26"/>
      <c r="G35" s="74">
        <f>H35+I35</f>
        <v>100000</v>
      </c>
      <c r="H35" s="74">
        <v>0</v>
      </c>
      <c r="I35" s="74">
        <v>100000</v>
      </c>
      <c r="J35" s="74">
        <v>100000</v>
      </c>
      <c r="K35" s="93"/>
    </row>
    <row r="36" spans="1:11" s="27" customFormat="1" ht="55.5" customHeight="1" x14ac:dyDescent="0.2">
      <c r="A36" s="24" t="s">
        <v>417</v>
      </c>
      <c r="B36" s="24" t="s">
        <v>418</v>
      </c>
      <c r="C36" s="24" t="s">
        <v>168</v>
      </c>
      <c r="D36" s="25" t="s">
        <v>419</v>
      </c>
      <c r="E36" s="29"/>
      <c r="F36" s="29"/>
      <c r="G36" s="74">
        <f>H36+I36</f>
        <v>115000</v>
      </c>
      <c r="H36" s="77">
        <v>50000</v>
      </c>
      <c r="I36" s="77">
        <v>65000</v>
      </c>
      <c r="J36" s="77">
        <v>65000</v>
      </c>
      <c r="K36" s="30"/>
    </row>
    <row r="37" spans="1:11" s="27" customFormat="1" ht="55.5" customHeight="1" x14ac:dyDescent="0.2">
      <c r="A37" s="24" t="s">
        <v>169</v>
      </c>
      <c r="B37" s="24" t="s">
        <v>170</v>
      </c>
      <c r="C37" s="24" t="s">
        <v>168</v>
      </c>
      <c r="D37" s="25" t="s">
        <v>171</v>
      </c>
      <c r="E37" s="29"/>
      <c r="F37" s="29"/>
      <c r="G37" s="74">
        <f>H37+I37</f>
        <v>100000</v>
      </c>
      <c r="H37" s="77">
        <v>100000</v>
      </c>
      <c r="I37" s="76"/>
      <c r="J37" s="76"/>
      <c r="K37" s="30"/>
    </row>
    <row r="38" spans="1:11" s="37" customFormat="1" ht="77.25" customHeight="1" x14ac:dyDescent="0.2">
      <c r="A38" s="31" t="s">
        <v>45</v>
      </c>
      <c r="B38" s="35"/>
      <c r="C38" s="35"/>
      <c r="D38" s="32" t="s">
        <v>291</v>
      </c>
      <c r="E38" s="38"/>
      <c r="F38" s="38"/>
      <c r="G38" s="74">
        <f>G39</f>
        <v>149999</v>
      </c>
      <c r="H38" s="74">
        <f>H39</f>
        <v>0</v>
      </c>
      <c r="I38" s="74">
        <f>I39</f>
        <v>149999</v>
      </c>
      <c r="J38" s="74">
        <f>J39</f>
        <v>149999</v>
      </c>
      <c r="K38" s="39"/>
    </row>
    <row r="39" spans="1:11" s="37" customFormat="1" ht="77.25" customHeight="1" x14ac:dyDescent="0.2">
      <c r="A39" s="31" t="s">
        <v>46</v>
      </c>
      <c r="B39" s="35"/>
      <c r="C39" s="35"/>
      <c r="D39" s="32" t="s">
        <v>291</v>
      </c>
      <c r="E39" s="38"/>
      <c r="F39" s="38"/>
      <c r="G39" s="74">
        <f>G41+G40</f>
        <v>149999</v>
      </c>
      <c r="H39" s="74">
        <f>H41+H40</f>
        <v>0</v>
      </c>
      <c r="I39" s="74">
        <f>I41+I40</f>
        <v>149999</v>
      </c>
      <c r="J39" s="74">
        <f>J41+J40</f>
        <v>149999</v>
      </c>
      <c r="K39" s="39"/>
    </row>
    <row r="40" spans="1:11" s="37" customFormat="1" ht="81.599999999999994" customHeight="1" x14ac:dyDescent="0.2">
      <c r="A40" s="24" t="s">
        <v>76</v>
      </c>
      <c r="B40" s="24" t="s">
        <v>34</v>
      </c>
      <c r="C40" s="24" t="s">
        <v>16</v>
      </c>
      <c r="D40" s="25" t="s">
        <v>344</v>
      </c>
      <c r="E40" s="26"/>
      <c r="F40" s="26"/>
      <c r="G40" s="74">
        <f>H40+I40</f>
        <v>49999</v>
      </c>
      <c r="H40" s="74">
        <v>0</v>
      </c>
      <c r="I40" s="74">
        <v>49999</v>
      </c>
      <c r="J40" s="74">
        <v>49999</v>
      </c>
      <c r="K40" s="93"/>
    </row>
    <row r="41" spans="1:11" s="27" customFormat="1" ht="55.5" customHeight="1" x14ac:dyDescent="0.2">
      <c r="A41" s="24" t="s">
        <v>59</v>
      </c>
      <c r="B41" s="24" t="s">
        <v>35</v>
      </c>
      <c r="C41" s="24" t="s">
        <v>16</v>
      </c>
      <c r="D41" s="25" t="s">
        <v>222</v>
      </c>
      <c r="E41" s="29"/>
      <c r="F41" s="29"/>
      <c r="G41" s="74">
        <f>H41+I41</f>
        <v>100000</v>
      </c>
      <c r="H41" s="77"/>
      <c r="I41" s="77">
        <v>100000</v>
      </c>
      <c r="J41" s="77">
        <v>100000</v>
      </c>
      <c r="K41" s="30"/>
    </row>
    <row r="42" spans="1:11" s="37" customFormat="1" ht="111" customHeight="1" x14ac:dyDescent="0.2">
      <c r="A42" s="24"/>
      <c r="B42" s="24"/>
      <c r="C42" s="24"/>
      <c r="D42" s="25"/>
      <c r="E42" s="26" t="s">
        <v>329</v>
      </c>
      <c r="F42" s="26" t="s">
        <v>330</v>
      </c>
      <c r="G42" s="74">
        <f>H42+I42</f>
        <v>100000</v>
      </c>
      <c r="H42" s="75">
        <f>H44</f>
        <v>100000</v>
      </c>
      <c r="I42" s="75">
        <f>I44</f>
        <v>0</v>
      </c>
      <c r="J42" s="75">
        <f>J44</f>
        <v>0</v>
      </c>
      <c r="K42" s="13"/>
    </row>
    <row r="43" spans="1:11" s="27" customFormat="1" ht="30.6" customHeight="1" x14ac:dyDescent="0.2">
      <c r="A43" s="28"/>
      <c r="B43" s="28"/>
      <c r="C43" s="28"/>
      <c r="D43" s="28"/>
      <c r="E43" s="29" t="s">
        <v>2</v>
      </c>
      <c r="F43" s="29"/>
      <c r="G43" s="74">
        <v>0</v>
      </c>
      <c r="H43" s="76"/>
      <c r="I43" s="76"/>
      <c r="J43" s="75">
        <v>0</v>
      </c>
      <c r="K43" s="30"/>
    </row>
    <row r="44" spans="1:11" s="27" customFormat="1" ht="38.450000000000003" customHeight="1" x14ac:dyDescent="0.2">
      <c r="A44" s="31" t="s">
        <v>28</v>
      </c>
      <c r="B44" s="31"/>
      <c r="C44" s="31"/>
      <c r="D44" s="32" t="s">
        <v>3</v>
      </c>
      <c r="E44" s="29"/>
      <c r="F44" s="29"/>
      <c r="G44" s="74">
        <f>H44+I44</f>
        <v>100000</v>
      </c>
      <c r="H44" s="76">
        <f t="shared" ref="H44:J45" si="1">H45</f>
        <v>100000</v>
      </c>
      <c r="I44" s="76">
        <f t="shared" si="1"/>
        <v>0</v>
      </c>
      <c r="J44" s="76">
        <f t="shared" si="1"/>
        <v>0</v>
      </c>
      <c r="K44" s="30"/>
    </row>
    <row r="45" spans="1:11" s="27" customFormat="1" ht="38.450000000000003" customHeight="1" x14ac:dyDescent="0.2">
      <c r="A45" s="31" t="s">
        <v>29</v>
      </c>
      <c r="B45" s="31"/>
      <c r="C45" s="31"/>
      <c r="D45" s="32" t="s">
        <v>3</v>
      </c>
      <c r="E45" s="29"/>
      <c r="F45" s="29"/>
      <c r="G45" s="74">
        <f>H45+I45</f>
        <v>100000</v>
      </c>
      <c r="H45" s="76">
        <f t="shared" si="1"/>
        <v>100000</v>
      </c>
      <c r="I45" s="76">
        <f t="shared" si="1"/>
        <v>0</v>
      </c>
      <c r="J45" s="76">
        <f t="shared" si="1"/>
        <v>0</v>
      </c>
      <c r="K45" s="30"/>
    </row>
    <row r="46" spans="1:11" s="27" customFormat="1" ht="38.450000000000003" customHeight="1" x14ac:dyDescent="0.2">
      <c r="A46" s="24" t="s">
        <v>89</v>
      </c>
      <c r="B46" s="24" t="s">
        <v>77</v>
      </c>
      <c r="C46" s="24" t="s">
        <v>4</v>
      </c>
      <c r="D46" s="25" t="s">
        <v>163</v>
      </c>
      <c r="E46" s="29"/>
      <c r="F46" s="29"/>
      <c r="G46" s="74">
        <f>H46+I46</f>
        <v>100000</v>
      </c>
      <c r="H46" s="77">
        <v>100000</v>
      </c>
      <c r="I46" s="76"/>
      <c r="J46" s="76"/>
      <c r="K46" s="30"/>
    </row>
    <row r="47" spans="1:11" s="37" customFormat="1" ht="171" customHeight="1" x14ac:dyDescent="0.2">
      <c r="A47" s="24"/>
      <c r="B47" s="24"/>
      <c r="C47" s="24"/>
      <c r="D47" s="25"/>
      <c r="E47" s="26" t="s">
        <v>303</v>
      </c>
      <c r="F47" s="26" t="s">
        <v>244</v>
      </c>
      <c r="G47" s="74">
        <f>H47+I47</f>
        <v>783195745</v>
      </c>
      <c r="H47" s="75">
        <f>H49</f>
        <v>31783745</v>
      </c>
      <c r="I47" s="75">
        <f>I49</f>
        <v>751412000</v>
      </c>
      <c r="J47" s="75">
        <f>J49</f>
        <v>751412000</v>
      </c>
      <c r="K47" s="13">
        <f>I47-J47</f>
        <v>0</v>
      </c>
    </row>
    <row r="48" spans="1:11" s="27" customFormat="1" ht="30.6" customHeight="1" x14ac:dyDescent="0.2">
      <c r="A48" s="28"/>
      <c r="B48" s="28"/>
      <c r="C48" s="28"/>
      <c r="D48" s="28"/>
      <c r="E48" s="29" t="s">
        <v>2</v>
      </c>
      <c r="F48" s="29"/>
      <c r="G48" s="74">
        <v>0</v>
      </c>
      <c r="H48" s="76"/>
      <c r="I48" s="76"/>
      <c r="J48" s="75">
        <v>0</v>
      </c>
      <c r="K48" s="30"/>
    </row>
    <row r="49" spans="1:11" s="27" customFormat="1" ht="38.450000000000003" customHeight="1" x14ac:dyDescent="0.2">
      <c r="A49" s="31" t="s">
        <v>28</v>
      </c>
      <c r="B49" s="31"/>
      <c r="C49" s="31"/>
      <c r="D49" s="32" t="s">
        <v>3</v>
      </c>
      <c r="E49" s="29"/>
      <c r="F49" s="29"/>
      <c r="G49" s="74">
        <f>H49+I49</f>
        <v>783195745</v>
      </c>
      <c r="H49" s="76">
        <f>H50</f>
        <v>31783745</v>
      </c>
      <c r="I49" s="76">
        <f>I50</f>
        <v>751412000</v>
      </c>
      <c r="J49" s="76">
        <f>J50</f>
        <v>751412000</v>
      </c>
      <c r="K49" s="30"/>
    </row>
    <row r="50" spans="1:11" s="27" customFormat="1" ht="38.450000000000003" customHeight="1" x14ac:dyDescent="0.2">
      <c r="A50" s="31" t="s">
        <v>29</v>
      </c>
      <c r="B50" s="31"/>
      <c r="C50" s="31"/>
      <c r="D50" s="32" t="s">
        <v>3</v>
      </c>
      <c r="E50" s="29"/>
      <c r="F50" s="29"/>
      <c r="G50" s="74">
        <f>H50+I50</f>
        <v>783195745</v>
      </c>
      <c r="H50" s="76">
        <f>H51+H52</f>
        <v>31783745</v>
      </c>
      <c r="I50" s="76">
        <f>I51+I52</f>
        <v>751412000</v>
      </c>
      <c r="J50" s="76">
        <f>J51+J52</f>
        <v>751412000</v>
      </c>
      <c r="K50" s="30"/>
    </row>
    <row r="51" spans="1:11" s="27" customFormat="1" ht="38.450000000000003" customHeight="1" x14ac:dyDescent="0.2">
      <c r="A51" s="24" t="s">
        <v>62</v>
      </c>
      <c r="B51" s="24" t="s">
        <v>63</v>
      </c>
      <c r="C51" s="24" t="s">
        <v>4</v>
      </c>
      <c r="D51" s="25" t="s">
        <v>33</v>
      </c>
      <c r="E51" s="29"/>
      <c r="F51" s="29"/>
      <c r="G51" s="74">
        <f>H51+I51</f>
        <v>750000000</v>
      </c>
      <c r="H51" s="77"/>
      <c r="I51" s="77">
        <f>600000000+150000000</f>
        <v>750000000</v>
      </c>
      <c r="J51" s="77">
        <f>600000000+150000000</f>
        <v>750000000</v>
      </c>
      <c r="K51" s="30"/>
    </row>
    <row r="52" spans="1:11" s="27" customFormat="1" ht="38.450000000000003" customHeight="1" x14ac:dyDescent="0.2">
      <c r="A52" s="24" t="s">
        <v>89</v>
      </c>
      <c r="B52" s="24" t="s">
        <v>77</v>
      </c>
      <c r="C52" s="24" t="s">
        <v>4</v>
      </c>
      <c r="D52" s="25" t="s">
        <v>163</v>
      </c>
      <c r="E52" s="29"/>
      <c r="F52" s="29"/>
      <c r="G52" s="74">
        <f>H52+I52</f>
        <v>33195745</v>
      </c>
      <c r="H52" s="77">
        <f>22605900+9177845</f>
        <v>31783745</v>
      </c>
      <c r="I52" s="77">
        <v>1412000</v>
      </c>
      <c r="J52" s="77">
        <v>1412000</v>
      </c>
      <c r="K52" s="30"/>
    </row>
    <row r="53" spans="1:11" s="27" customFormat="1" ht="83.25" customHeight="1" x14ac:dyDescent="0.2">
      <c r="A53" s="24"/>
      <c r="B53" s="24"/>
      <c r="C53" s="24"/>
      <c r="D53" s="25"/>
      <c r="E53" s="26" t="s">
        <v>304</v>
      </c>
      <c r="F53" s="26" t="s">
        <v>243</v>
      </c>
      <c r="G53" s="74">
        <f>H53+I53</f>
        <v>485905515</v>
      </c>
      <c r="H53" s="75">
        <f>H55</f>
        <v>344284498</v>
      </c>
      <c r="I53" s="75">
        <f>I55</f>
        <v>141621017</v>
      </c>
      <c r="J53" s="75">
        <f>J55</f>
        <v>141621017</v>
      </c>
      <c r="K53" s="13">
        <f>I53-J53</f>
        <v>0</v>
      </c>
    </row>
    <row r="54" spans="1:11" s="27" customFormat="1" ht="30.6" customHeight="1" x14ac:dyDescent="0.2">
      <c r="A54" s="28"/>
      <c r="B54" s="28"/>
      <c r="C54" s="28"/>
      <c r="D54" s="28"/>
      <c r="E54" s="29" t="s">
        <v>2</v>
      </c>
      <c r="F54" s="29"/>
      <c r="G54" s="74">
        <v>0</v>
      </c>
      <c r="H54" s="76"/>
      <c r="I54" s="76"/>
      <c r="J54" s="75"/>
      <c r="K54" s="30"/>
    </row>
    <row r="55" spans="1:11" s="27" customFormat="1" ht="82.9" customHeight="1" x14ac:dyDescent="0.2">
      <c r="A55" s="31" t="s">
        <v>41</v>
      </c>
      <c r="B55" s="31"/>
      <c r="C55" s="31"/>
      <c r="D55" s="32" t="s">
        <v>5</v>
      </c>
      <c r="E55" s="29"/>
      <c r="F55" s="29"/>
      <c r="G55" s="74">
        <f t="shared" ref="G55:G63" si="2">H55+I55</f>
        <v>485905515</v>
      </c>
      <c r="H55" s="74">
        <f>H56</f>
        <v>344284498</v>
      </c>
      <c r="I55" s="74">
        <f>I56</f>
        <v>141621017</v>
      </c>
      <c r="J55" s="74">
        <f>J56</f>
        <v>141621017</v>
      </c>
    </row>
    <row r="56" spans="1:11" s="27" customFormat="1" ht="82.9" customHeight="1" x14ac:dyDescent="0.2">
      <c r="A56" s="31" t="s">
        <v>42</v>
      </c>
      <c r="B56" s="31"/>
      <c r="C56" s="31"/>
      <c r="D56" s="32" t="s">
        <v>5</v>
      </c>
      <c r="E56" s="29"/>
      <c r="F56" s="29"/>
      <c r="G56" s="74">
        <f>H56+I56</f>
        <v>485905515</v>
      </c>
      <c r="H56" s="74">
        <f>SUM(H57:H62)</f>
        <v>344284498</v>
      </c>
      <c r="I56" s="74">
        <f>SUM(I57:I62)</f>
        <v>141621017</v>
      </c>
      <c r="J56" s="74">
        <f>SUM(J57:J62)</f>
        <v>141621017</v>
      </c>
    </row>
    <row r="57" spans="1:11" s="27" customFormat="1" ht="50.45" customHeight="1" x14ac:dyDescent="0.2">
      <c r="A57" s="24" t="s">
        <v>378</v>
      </c>
      <c r="B57" s="24" t="s">
        <v>379</v>
      </c>
      <c r="C57" s="24" t="s">
        <v>380</v>
      </c>
      <c r="D57" s="25" t="s">
        <v>381</v>
      </c>
      <c r="E57" s="29"/>
      <c r="F57" s="29"/>
      <c r="G57" s="74">
        <f>H57+I57</f>
        <v>98371991</v>
      </c>
      <c r="H57" s="77">
        <v>2360974</v>
      </c>
      <c r="I57" s="77">
        <v>96011017</v>
      </c>
      <c r="J57" s="77">
        <v>96011017</v>
      </c>
      <c r="K57" s="30"/>
    </row>
    <row r="58" spans="1:11" s="27" customFormat="1" ht="38.450000000000003" customHeight="1" x14ac:dyDescent="0.2">
      <c r="A58" s="24" t="s">
        <v>148</v>
      </c>
      <c r="B58" s="24" t="s">
        <v>149</v>
      </c>
      <c r="C58" s="24" t="s">
        <v>150</v>
      </c>
      <c r="D58" s="25" t="s">
        <v>151</v>
      </c>
      <c r="E58" s="29"/>
      <c r="F58" s="29"/>
      <c r="G58" s="74">
        <f t="shared" si="2"/>
        <v>138120814</v>
      </c>
      <c r="H58" s="77">
        <f>96085314-374500</f>
        <v>95710814</v>
      </c>
      <c r="I58" s="77">
        <f>2410000+40000000</f>
        <v>42410000</v>
      </c>
      <c r="J58" s="77">
        <f>2410000+40000000</f>
        <v>42410000</v>
      </c>
      <c r="K58" s="30"/>
    </row>
    <row r="59" spans="1:11" s="27" customFormat="1" ht="52.15" customHeight="1" x14ac:dyDescent="0.2">
      <c r="A59" s="24" t="s">
        <v>152</v>
      </c>
      <c r="B59" s="24" t="s">
        <v>153</v>
      </c>
      <c r="C59" s="24" t="s">
        <v>154</v>
      </c>
      <c r="D59" s="25" t="s">
        <v>155</v>
      </c>
      <c r="E59" s="29"/>
      <c r="F59" s="29"/>
      <c r="G59" s="74">
        <f t="shared" si="2"/>
        <v>10130662</v>
      </c>
      <c r="H59" s="77">
        <v>10130662</v>
      </c>
      <c r="I59" s="76"/>
      <c r="J59" s="76"/>
      <c r="K59" s="30"/>
    </row>
    <row r="60" spans="1:11" s="27" customFormat="1" ht="54" customHeight="1" x14ac:dyDescent="0.2">
      <c r="A60" s="24" t="s">
        <v>156</v>
      </c>
      <c r="B60" s="24" t="s">
        <v>157</v>
      </c>
      <c r="C60" s="24" t="s">
        <v>6</v>
      </c>
      <c r="D60" s="25" t="s">
        <v>218</v>
      </c>
      <c r="E60" s="29"/>
      <c r="F60" s="29"/>
      <c r="G60" s="74">
        <f t="shared" si="2"/>
        <v>1998490</v>
      </c>
      <c r="H60" s="77">
        <v>1998490</v>
      </c>
      <c r="I60" s="76"/>
      <c r="J60" s="76"/>
      <c r="K60" s="30"/>
    </row>
    <row r="61" spans="1:11" s="27" customFormat="1" ht="48.6" customHeight="1" x14ac:dyDescent="0.2">
      <c r="A61" s="24" t="s">
        <v>114</v>
      </c>
      <c r="B61" s="24" t="s">
        <v>113</v>
      </c>
      <c r="C61" s="24" t="s">
        <v>6</v>
      </c>
      <c r="D61" s="34" t="s">
        <v>224</v>
      </c>
      <c r="E61" s="29"/>
      <c r="F61" s="29"/>
      <c r="G61" s="74">
        <f t="shared" si="2"/>
        <v>82504575</v>
      </c>
      <c r="H61" s="83">
        <v>82504575</v>
      </c>
      <c r="I61" s="77"/>
      <c r="J61" s="77"/>
      <c r="K61" s="30"/>
    </row>
    <row r="62" spans="1:11" s="27" customFormat="1" ht="38.450000000000003" customHeight="1" x14ac:dyDescent="0.2">
      <c r="A62" s="24" t="s">
        <v>100</v>
      </c>
      <c r="B62" s="24" t="s">
        <v>101</v>
      </c>
      <c r="C62" s="24" t="s">
        <v>6</v>
      </c>
      <c r="D62" s="25" t="s">
        <v>164</v>
      </c>
      <c r="E62" s="29"/>
      <c r="F62" s="29"/>
      <c r="G62" s="74">
        <f t="shared" si="2"/>
        <v>154778983</v>
      </c>
      <c r="H62" s="77">
        <v>151578983</v>
      </c>
      <c r="I62" s="77">
        <v>3200000</v>
      </c>
      <c r="J62" s="77">
        <v>3200000</v>
      </c>
      <c r="K62" s="30"/>
    </row>
    <row r="63" spans="1:11" s="27" customFormat="1" ht="99.75" customHeight="1" x14ac:dyDescent="0.2">
      <c r="A63" s="24"/>
      <c r="B63" s="24"/>
      <c r="C63" s="24"/>
      <c r="D63" s="25"/>
      <c r="E63" s="26" t="s">
        <v>295</v>
      </c>
      <c r="F63" s="26" t="s">
        <v>246</v>
      </c>
      <c r="G63" s="74">
        <f t="shared" si="2"/>
        <v>3391943</v>
      </c>
      <c r="H63" s="75">
        <f>H65</f>
        <v>3391943</v>
      </c>
      <c r="I63" s="75">
        <f>I65</f>
        <v>0</v>
      </c>
      <c r="J63" s="75">
        <f>J65</f>
        <v>0</v>
      </c>
      <c r="K63" s="13">
        <f>I63-J63</f>
        <v>0</v>
      </c>
    </row>
    <row r="64" spans="1:11" s="27" customFormat="1" ht="30.6" customHeight="1" x14ac:dyDescent="0.2">
      <c r="A64" s="28"/>
      <c r="B64" s="28"/>
      <c r="C64" s="28"/>
      <c r="D64" s="28"/>
      <c r="E64" s="29" t="s">
        <v>2</v>
      </c>
      <c r="F64" s="29"/>
      <c r="G64" s="74">
        <v>0</v>
      </c>
      <c r="H64" s="76"/>
      <c r="I64" s="76"/>
      <c r="J64" s="75"/>
      <c r="K64" s="30"/>
    </row>
    <row r="65" spans="1:12" s="27" customFormat="1" ht="82.9" customHeight="1" x14ac:dyDescent="0.2">
      <c r="A65" s="31" t="s">
        <v>45</v>
      </c>
      <c r="B65" s="31"/>
      <c r="C65" s="31"/>
      <c r="D65" s="32" t="s">
        <v>291</v>
      </c>
      <c r="E65" s="29"/>
      <c r="F65" s="29"/>
      <c r="G65" s="74">
        <f>H65+I65</f>
        <v>3391943</v>
      </c>
      <c r="H65" s="74">
        <f>H66</f>
        <v>3391943</v>
      </c>
      <c r="I65" s="74">
        <f>I66</f>
        <v>0</v>
      </c>
      <c r="J65" s="74">
        <f>J66</f>
        <v>0</v>
      </c>
    </row>
    <row r="66" spans="1:12" s="27" customFormat="1" ht="82.9" customHeight="1" x14ac:dyDescent="0.2">
      <c r="A66" s="31" t="s">
        <v>46</v>
      </c>
      <c r="B66" s="31"/>
      <c r="C66" s="31"/>
      <c r="D66" s="32" t="s">
        <v>291</v>
      </c>
      <c r="E66" s="29"/>
      <c r="F66" s="29"/>
      <c r="G66" s="74">
        <f>H66+I66</f>
        <v>3391943</v>
      </c>
      <c r="H66" s="74">
        <f>H67+H68</f>
        <v>3391943</v>
      </c>
      <c r="I66" s="74">
        <f>I67+I68</f>
        <v>0</v>
      </c>
      <c r="J66" s="74">
        <f>J67+J68</f>
        <v>0</v>
      </c>
    </row>
    <row r="67" spans="1:12" s="27" customFormat="1" ht="70.900000000000006" customHeight="1" x14ac:dyDescent="0.2">
      <c r="A67" s="24" t="s">
        <v>48</v>
      </c>
      <c r="B67" s="24" t="s">
        <v>47</v>
      </c>
      <c r="C67" s="24" t="s">
        <v>9</v>
      </c>
      <c r="D67" s="34" t="s">
        <v>424</v>
      </c>
      <c r="E67" s="29"/>
      <c r="F67" s="29"/>
      <c r="G67" s="74">
        <f>H67+I67</f>
        <v>824920</v>
      </c>
      <c r="H67" s="77">
        <v>824920</v>
      </c>
      <c r="I67" s="77"/>
      <c r="J67" s="77"/>
      <c r="K67" s="30"/>
    </row>
    <row r="68" spans="1:12" s="27" customFormat="1" ht="87.6" customHeight="1" x14ac:dyDescent="0.2">
      <c r="A68" s="24" t="s">
        <v>138</v>
      </c>
      <c r="B68" s="24" t="s">
        <v>139</v>
      </c>
      <c r="C68" s="24" t="s">
        <v>9</v>
      </c>
      <c r="D68" s="25" t="s">
        <v>339</v>
      </c>
      <c r="E68" s="29"/>
      <c r="F68" s="29"/>
      <c r="G68" s="74">
        <f>H68+I68</f>
        <v>2567023</v>
      </c>
      <c r="H68" s="77">
        <v>2567023</v>
      </c>
      <c r="I68" s="76"/>
      <c r="J68" s="75"/>
      <c r="K68" s="30"/>
    </row>
    <row r="69" spans="1:12" s="37" customFormat="1" ht="96" customHeight="1" x14ac:dyDescent="0.2">
      <c r="A69" s="24"/>
      <c r="B69" s="24"/>
      <c r="C69" s="24"/>
      <c r="D69" s="25"/>
      <c r="E69" s="26" t="s">
        <v>271</v>
      </c>
      <c r="F69" s="26" t="s">
        <v>387</v>
      </c>
      <c r="G69" s="74">
        <f>H69+I69</f>
        <v>100000</v>
      </c>
      <c r="H69" s="75">
        <f>H71</f>
        <v>100000</v>
      </c>
      <c r="I69" s="75">
        <f>I71</f>
        <v>0</v>
      </c>
      <c r="J69" s="75">
        <f>J71</f>
        <v>0</v>
      </c>
      <c r="K69" s="92"/>
      <c r="L69" s="27"/>
    </row>
    <row r="70" spans="1:12" s="27" customFormat="1" ht="30.6" customHeight="1" x14ac:dyDescent="0.2">
      <c r="A70" s="28"/>
      <c r="B70" s="28"/>
      <c r="C70" s="28"/>
      <c r="D70" s="28"/>
      <c r="E70" s="29" t="s">
        <v>2</v>
      </c>
      <c r="F70" s="29"/>
      <c r="G70" s="74">
        <v>0</v>
      </c>
      <c r="H70" s="76"/>
      <c r="I70" s="76"/>
      <c r="J70" s="75"/>
      <c r="K70" s="30"/>
    </row>
    <row r="71" spans="1:12" s="27" customFormat="1" ht="80.25" customHeight="1" x14ac:dyDescent="0.2">
      <c r="A71" s="31" t="s">
        <v>43</v>
      </c>
      <c r="B71" s="31"/>
      <c r="C71" s="31"/>
      <c r="D71" s="32" t="s">
        <v>11</v>
      </c>
      <c r="E71" s="29"/>
      <c r="F71" s="29"/>
      <c r="G71" s="74">
        <f>H71+I71</f>
        <v>100000</v>
      </c>
      <c r="H71" s="74">
        <f>H72</f>
        <v>100000</v>
      </c>
      <c r="I71" s="74">
        <f>I72</f>
        <v>0</v>
      </c>
      <c r="J71" s="74">
        <f>J72</f>
        <v>0</v>
      </c>
    </row>
    <row r="72" spans="1:12" s="27" customFormat="1" ht="80.25" customHeight="1" x14ac:dyDescent="0.2">
      <c r="A72" s="31" t="s">
        <v>44</v>
      </c>
      <c r="B72" s="31"/>
      <c r="C72" s="31"/>
      <c r="D72" s="32" t="s">
        <v>11</v>
      </c>
      <c r="E72" s="29"/>
      <c r="F72" s="29"/>
      <c r="G72" s="74">
        <f>H72+I72</f>
        <v>100000</v>
      </c>
      <c r="H72" s="74">
        <f>H73+H74</f>
        <v>100000</v>
      </c>
      <c r="I72" s="74">
        <f>I73+I74</f>
        <v>0</v>
      </c>
      <c r="J72" s="74">
        <f>J73+J74</f>
        <v>0</v>
      </c>
    </row>
    <row r="73" spans="1:12" s="27" customFormat="1" ht="70.900000000000006" customHeight="1" x14ac:dyDescent="0.2">
      <c r="A73" s="24" t="s">
        <v>50</v>
      </c>
      <c r="B73" s="24" t="s">
        <v>49</v>
      </c>
      <c r="C73" s="24" t="s">
        <v>9</v>
      </c>
      <c r="D73" s="34" t="s">
        <v>30</v>
      </c>
      <c r="E73" s="29"/>
      <c r="F73" s="29"/>
      <c r="G73" s="74">
        <f>H73+I73</f>
        <v>20000</v>
      </c>
      <c r="H73" s="77">
        <v>20000</v>
      </c>
      <c r="I73" s="77"/>
      <c r="J73" s="77"/>
      <c r="K73" s="30"/>
    </row>
    <row r="74" spans="1:12" s="27" customFormat="1" ht="38.450000000000003" customHeight="1" x14ac:dyDescent="0.2">
      <c r="A74" s="24" t="s">
        <v>52</v>
      </c>
      <c r="B74" s="24" t="s">
        <v>51</v>
      </c>
      <c r="C74" s="24" t="s">
        <v>9</v>
      </c>
      <c r="D74" s="25" t="s">
        <v>92</v>
      </c>
      <c r="E74" s="29"/>
      <c r="F74" s="29"/>
      <c r="G74" s="74">
        <f>H74+I74</f>
        <v>80000</v>
      </c>
      <c r="H74" s="77">
        <v>80000</v>
      </c>
      <c r="I74" s="76"/>
      <c r="J74" s="75"/>
      <c r="K74" s="30"/>
    </row>
    <row r="75" spans="1:12" s="27" customFormat="1" ht="98.25" customHeight="1" x14ac:dyDescent="0.3">
      <c r="A75" s="24"/>
      <c r="B75" s="24"/>
      <c r="C75" s="24"/>
      <c r="D75" s="25"/>
      <c r="E75" s="26" t="s">
        <v>306</v>
      </c>
      <c r="F75" s="100" t="s">
        <v>411</v>
      </c>
      <c r="G75" s="74">
        <f>H75+I75</f>
        <v>188945860</v>
      </c>
      <c r="H75" s="75">
        <f>H77</f>
        <v>184845860</v>
      </c>
      <c r="I75" s="75">
        <f>I77</f>
        <v>4100000</v>
      </c>
      <c r="J75" s="75">
        <f>J77</f>
        <v>4100000</v>
      </c>
      <c r="K75" s="13">
        <f>I75-J75</f>
        <v>0</v>
      </c>
    </row>
    <row r="76" spans="1:12" s="27" customFormat="1" ht="30.6" customHeight="1" x14ac:dyDescent="0.2">
      <c r="A76" s="28"/>
      <c r="B76" s="28"/>
      <c r="C76" s="28"/>
      <c r="D76" s="28"/>
      <c r="E76" s="29" t="s">
        <v>2</v>
      </c>
      <c r="F76" s="29"/>
      <c r="G76" s="74">
        <v>0</v>
      </c>
      <c r="H76" s="76"/>
      <c r="I76" s="76"/>
      <c r="J76" s="75"/>
      <c r="K76" s="30"/>
    </row>
    <row r="77" spans="1:12" s="27" customFormat="1" ht="80.25" customHeight="1" x14ac:dyDescent="0.2">
      <c r="A77" s="31" t="s">
        <v>43</v>
      </c>
      <c r="B77" s="31"/>
      <c r="C77" s="31"/>
      <c r="D77" s="32" t="s">
        <v>11</v>
      </c>
      <c r="E77" s="29"/>
      <c r="F77" s="29"/>
      <c r="G77" s="74">
        <f t="shared" ref="G77:G83" si="3">H77+I77</f>
        <v>188945860</v>
      </c>
      <c r="H77" s="74">
        <f>H78</f>
        <v>184845860</v>
      </c>
      <c r="I77" s="74">
        <f>I78</f>
        <v>4100000</v>
      </c>
      <c r="J77" s="74">
        <f>J78</f>
        <v>4100000</v>
      </c>
    </row>
    <row r="78" spans="1:12" s="27" customFormat="1" ht="80.25" customHeight="1" x14ac:dyDescent="0.2">
      <c r="A78" s="31" t="s">
        <v>44</v>
      </c>
      <c r="B78" s="31"/>
      <c r="C78" s="31"/>
      <c r="D78" s="32" t="s">
        <v>11</v>
      </c>
      <c r="E78" s="29"/>
      <c r="F78" s="29"/>
      <c r="G78" s="74">
        <f>G79+G80+G81+G83+G82+G84</f>
        <v>188945860</v>
      </c>
      <c r="H78" s="74">
        <f>H79+H80+H81+H83+H84+H82</f>
        <v>184845860</v>
      </c>
      <c r="I78" s="74">
        <f>I79+I80+I81+I83+I84+I82</f>
        <v>4100000</v>
      </c>
      <c r="J78" s="74">
        <f>J79+J80+J81+J83+J84+J82</f>
        <v>4100000</v>
      </c>
    </row>
    <row r="79" spans="1:12" s="27" customFormat="1" ht="70.900000000000006" customHeight="1" x14ac:dyDescent="0.2">
      <c r="A79" s="24" t="s">
        <v>54</v>
      </c>
      <c r="B79" s="24">
        <v>3090</v>
      </c>
      <c r="C79" s="24" t="s">
        <v>13</v>
      </c>
      <c r="D79" s="34" t="s">
        <v>219</v>
      </c>
      <c r="E79" s="29"/>
      <c r="F79" s="29"/>
      <c r="G79" s="74">
        <f t="shared" si="3"/>
        <v>1300600</v>
      </c>
      <c r="H79" s="77">
        <v>1300600</v>
      </c>
      <c r="I79" s="77"/>
      <c r="J79" s="77"/>
      <c r="K79" s="30"/>
    </row>
    <row r="80" spans="1:12" s="27" customFormat="1" ht="70.900000000000006" customHeight="1" x14ac:dyDescent="0.2">
      <c r="A80" s="24" t="s">
        <v>55</v>
      </c>
      <c r="B80" s="24" t="s">
        <v>127</v>
      </c>
      <c r="C80" s="24" t="s">
        <v>14</v>
      </c>
      <c r="D80" s="34" t="s">
        <v>220</v>
      </c>
      <c r="E80" s="29"/>
      <c r="F80" s="29"/>
      <c r="G80" s="74">
        <f t="shared" si="3"/>
        <v>22602400</v>
      </c>
      <c r="H80" s="77">
        <f>18365500+136900</f>
        <v>18502400</v>
      </c>
      <c r="I80" s="77">
        <v>4100000</v>
      </c>
      <c r="J80" s="77">
        <v>4100000</v>
      </c>
      <c r="K80" s="30"/>
    </row>
    <row r="81" spans="1:11" s="27" customFormat="1" ht="87.6" customHeight="1" x14ac:dyDescent="0.2">
      <c r="A81" s="24" t="s">
        <v>110</v>
      </c>
      <c r="B81" s="24" t="s">
        <v>109</v>
      </c>
      <c r="C81" s="24" t="s">
        <v>14</v>
      </c>
      <c r="D81" s="25" t="s">
        <v>111</v>
      </c>
      <c r="E81" s="29"/>
      <c r="F81" s="29"/>
      <c r="G81" s="74">
        <f t="shared" si="3"/>
        <v>1070300</v>
      </c>
      <c r="H81" s="77">
        <v>1070300</v>
      </c>
      <c r="I81" s="76"/>
      <c r="J81" s="75"/>
      <c r="K81" s="30"/>
    </row>
    <row r="82" spans="1:11" s="27" customFormat="1" ht="38.450000000000003" customHeight="1" x14ac:dyDescent="0.2">
      <c r="A82" s="24" t="s">
        <v>277</v>
      </c>
      <c r="B82" s="24" t="s">
        <v>278</v>
      </c>
      <c r="C82" s="24" t="s">
        <v>13</v>
      </c>
      <c r="D82" s="25" t="s">
        <v>279</v>
      </c>
      <c r="E82" s="29"/>
      <c r="F82" s="29"/>
      <c r="G82" s="74">
        <f>H82+I82</f>
        <v>3847270</v>
      </c>
      <c r="H82" s="77">
        <f>3700000+147270</f>
        <v>3847270</v>
      </c>
      <c r="I82" s="76"/>
      <c r="J82" s="75"/>
      <c r="K82" s="30"/>
    </row>
    <row r="83" spans="1:11" s="27" customFormat="1" ht="61.9" customHeight="1" x14ac:dyDescent="0.2">
      <c r="A83" s="24" t="s">
        <v>105</v>
      </c>
      <c r="B83" s="24" t="s">
        <v>106</v>
      </c>
      <c r="C83" s="24" t="s">
        <v>12</v>
      </c>
      <c r="D83" s="34" t="s">
        <v>99</v>
      </c>
      <c r="E83" s="29"/>
      <c r="F83" s="29"/>
      <c r="G83" s="74">
        <f t="shared" si="3"/>
        <v>154781830</v>
      </c>
      <c r="H83" s="33">
        <f>155129100-200000-147270</f>
        <v>154781830</v>
      </c>
      <c r="I83" s="77"/>
      <c r="J83" s="77"/>
      <c r="K83" s="30"/>
    </row>
    <row r="84" spans="1:11" s="27" customFormat="1" ht="38.450000000000003" customHeight="1" x14ac:dyDescent="0.2">
      <c r="A84" s="24" t="s">
        <v>146</v>
      </c>
      <c r="B84" s="24" t="s">
        <v>40</v>
      </c>
      <c r="C84" s="24" t="s">
        <v>8</v>
      </c>
      <c r="D84" s="25" t="s">
        <v>226</v>
      </c>
      <c r="E84" s="29"/>
      <c r="F84" s="29"/>
      <c r="G84" s="76">
        <f>G86+G87</f>
        <v>5343460</v>
      </c>
      <c r="H84" s="77">
        <f>H86+H87</f>
        <v>5343460</v>
      </c>
      <c r="I84" s="77">
        <f>I86+I87</f>
        <v>0</v>
      </c>
      <c r="J84" s="77">
        <f>J86+J87</f>
        <v>0</v>
      </c>
      <c r="K84" s="30"/>
    </row>
    <row r="85" spans="1:11" s="27" customFormat="1" ht="28.9" customHeight="1" x14ac:dyDescent="0.2">
      <c r="A85" s="24"/>
      <c r="B85" s="24"/>
      <c r="C85" s="24"/>
      <c r="D85" s="34" t="s">
        <v>2</v>
      </c>
      <c r="E85" s="29"/>
      <c r="F85" s="29"/>
      <c r="G85" s="74"/>
      <c r="H85" s="78"/>
      <c r="I85" s="77"/>
      <c r="J85" s="75"/>
      <c r="K85" s="30"/>
    </row>
    <row r="86" spans="1:11" s="37" customFormat="1" ht="87.6" customHeight="1" x14ac:dyDescent="0.2">
      <c r="A86" s="24"/>
      <c r="B86" s="24"/>
      <c r="C86" s="24"/>
      <c r="D86" s="36" t="s">
        <v>147</v>
      </c>
      <c r="E86" s="38"/>
      <c r="F86" s="38"/>
      <c r="G86" s="79">
        <f>H86+I86</f>
        <v>4968960</v>
      </c>
      <c r="H86" s="81">
        <v>4968960</v>
      </c>
      <c r="I86" s="81"/>
      <c r="J86" s="81"/>
      <c r="K86" s="30"/>
    </row>
    <row r="87" spans="1:11" s="37" customFormat="1" ht="102.6" customHeight="1" x14ac:dyDescent="0.2">
      <c r="A87" s="24"/>
      <c r="B87" s="24"/>
      <c r="C87" s="24"/>
      <c r="D87" s="36" t="s">
        <v>415</v>
      </c>
      <c r="E87" s="38"/>
      <c r="F87" s="38"/>
      <c r="G87" s="79">
        <f>H87+I87</f>
        <v>374500</v>
      </c>
      <c r="H87" s="81">
        <v>374500</v>
      </c>
      <c r="I87" s="81"/>
      <c r="J87" s="81"/>
      <c r="K87" s="30"/>
    </row>
    <row r="88" spans="1:11" s="27" customFormat="1" ht="103.9" customHeight="1" x14ac:dyDescent="0.2">
      <c r="A88" s="24"/>
      <c r="B88" s="24"/>
      <c r="C88" s="24"/>
      <c r="D88" s="25"/>
      <c r="E88" s="26" t="s">
        <v>307</v>
      </c>
      <c r="F88" s="26" t="s">
        <v>247</v>
      </c>
      <c r="G88" s="74">
        <f>H88+I88</f>
        <v>45210875</v>
      </c>
      <c r="H88" s="75">
        <f>H90+H96</f>
        <v>45210875</v>
      </c>
      <c r="I88" s="75">
        <f>I90+I96</f>
        <v>0</v>
      </c>
      <c r="J88" s="75">
        <f>J90+J96</f>
        <v>0</v>
      </c>
      <c r="K88" s="13">
        <f>I88-J88</f>
        <v>0</v>
      </c>
    </row>
    <row r="89" spans="1:11" s="27" customFormat="1" ht="30.6" customHeight="1" x14ac:dyDescent="0.2">
      <c r="A89" s="28"/>
      <c r="B89" s="28"/>
      <c r="C89" s="28"/>
      <c r="D89" s="28"/>
      <c r="E89" s="29" t="s">
        <v>2</v>
      </c>
      <c r="F89" s="29"/>
      <c r="G89" s="74">
        <v>0</v>
      </c>
      <c r="H89" s="76"/>
      <c r="I89" s="76"/>
      <c r="J89" s="75"/>
      <c r="K89" s="30"/>
    </row>
    <row r="90" spans="1:11" s="27" customFormat="1" ht="80.25" customHeight="1" x14ac:dyDescent="0.2">
      <c r="A90" s="31" t="s">
        <v>128</v>
      </c>
      <c r="B90" s="31"/>
      <c r="C90" s="31"/>
      <c r="D90" s="32" t="s">
        <v>129</v>
      </c>
      <c r="E90" s="29"/>
      <c r="F90" s="29"/>
      <c r="G90" s="74">
        <f t="shared" ref="G90:G106" si="4">H90+I90</f>
        <v>5480849</v>
      </c>
      <c r="H90" s="74">
        <f>H91</f>
        <v>5480849</v>
      </c>
      <c r="I90" s="74">
        <f>I91</f>
        <v>0</v>
      </c>
      <c r="J90" s="74">
        <f>J91</f>
        <v>0</v>
      </c>
    </row>
    <row r="91" spans="1:11" s="27" customFormat="1" ht="80.25" customHeight="1" x14ac:dyDescent="0.2">
      <c r="A91" s="31" t="s">
        <v>130</v>
      </c>
      <c r="B91" s="31"/>
      <c r="C91" s="31"/>
      <c r="D91" s="32" t="s">
        <v>129</v>
      </c>
      <c r="E91" s="29"/>
      <c r="F91" s="29"/>
      <c r="G91" s="74">
        <f t="shared" si="4"/>
        <v>5480849</v>
      </c>
      <c r="H91" s="74">
        <f>H93+H94+H95+H92</f>
        <v>5480849</v>
      </c>
      <c r="I91" s="74">
        <f>I93+I94+I95</f>
        <v>0</v>
      </c>
      <c r="J91" s="74">
        <f>J93+J94+J95</f>
        <v>0</v>
      </c>
    </row>
    <row r="92" spans="1:11" s="27" customFormat="1" ht="38.450000000000003" customHeight="1" x14ac:dyDescent="0.2">
      <c r="A92" s="24" t="s">
        <v>160</v>
      </c>
      <c r="B92" s="24" t="s">
        <v>158</v>
      </c>
      <c r="C92" s="24" t="s">
        <v>7</v>
      </c>
      <c r="D92" s="25" t="s">
        <v>102</v>
      </c>
      <c r="E92" s="29"/>
      <c r="F92" s="29"/>
      <c r="G92" s="74">
        <f t="shared" si="4"/>
        <v>936849</v>
      </c>
      <c r="H92" s="77">
        <f>400000+536849</f>
        <v>936849</v>
      </c>
      <c r="I92" s="76"/>
      <c r="J92" s="75"/>
      <c r="K92" s="30"/>
    </row>
    <row r="93" spans="1:11" s="27" customFormat="1" ht="70.900000000000006" customHeight="1" x14ac:dyDescent="0.2">
      <c r="A93" s="24" t="s">
        <v>133</v>
      </c>
      <c r="B93" s="24" t="s">
        <v>132</v>
      </c>
      <c r="C93" s="24" t="s">
        <v>16</v>
      </c>
      <c r="D93" s="34" t="s">
        <v>32</v>
      </c>
      <c r="E93" s="29"/>
      <c r="F93" s="29"/>
      <c r="G93" s="74">
        <f t="shared" si="4"/>
        <v>150000</v>
      </c>
      <c r="H93" s="33">
        <v>150000</v>
      </c>
      <c r="I93" s="77"/>
      <c r="J93" s="77"/>
      <c r="K93" s="30"/>
    </row>
    <row r="94" spans="1:11" s="27" customFormat="1" ht="70.900000000000006" customHeight="1" x14ac:dyDescent="0.2">
      <c r="A94" s="24" t="s">
        <v>135</v>
      </c>
      <c r="B94" s="24" t="s">
        <v>134</v>
      </c>
      <c r="C94" s="24" t="s">
        <v>16</v>
      </c>
      <c r="D94" s="34" t="s">
        <v>17</v>
      </c>
      <c r="E94" s="29"/>
      <c r="F94" s="29"/>
      <c r="G94" s="74">
        <f t="shared" si="4"/>
        <v>43400</v>
      </c>
      <c r="H94" s="33">
        <v>43400</v>
      </c>
      <c r="I94" s="77"/>
      <c r="J94" s="77"/>
      <c r="K94" s="30"/>
    </row>
    <row r="95" spans="1:11" s="27" customFormat="1" ht="115.9" customHeight="1" x14ac:dyDescent="0.2">
      <c r="A95" s="24" t="s">
        <v>345</v>
      </c>
      <c r="B95" s="24" t="s">
        <v>346</v>
      </c>
      <c r="C95" s="24" t="s">
        <v>16</v>
      </c>
      <c r="D95" s="34" t="s">
        <v>347</v>
      </c>
      <c r="E95" s="29" t="s">
        <v>217</v>
      </c>
      <c r="F95" s="29"/>
      <c r="G95" s="74">
        <f t="shared" si="4"/>
        <v>4350600</v>
      </c>
      <c r="H95" s="33">
        <v>4350600</v>
      </c>
      <c r="I95" s="77"/>
      <c r="J95" s="77"/>
      <c r="K95" s="30"/>
    </row>
    <row r="96" spans="1:11" s="27" customFormat="1" ht="80.25" customHeight="1" x14ac:dyDescent="0.2">
      <c r="A96" s="31" t="s">
        <v>45</v>
      </c>
      <c r="B96" s="31"/>
      <c r="C96" s="31"/>
      <c r="D96" s="32" t="s">
        <v>291</v>
      </c>
      <c r="E96" s="29"/>
      <c r="F96" s="29"/>
      <c r="G96" s="74">
        <f t="shared" si="4"/>
        <v>39730026</v>
      </c>
      <c r="H96" s="74">
        <f>H97</f>
        <v>39730026</v>
      </c>
      <c r="I96" s="74">
        <f>I97</f>
        <v>0</v>
      </c>
      <c r="J96" s="74">
        <f>J97</f>
        <v>0</v>
      </c>
    </row>
    <row r="97" spans="1:12" s="27" customFormat="1" ht="80.25" customHeight="1" x14ac:dyDescent="0.2">
      <c r="A97" s="31" t="s">
        <v>46</v>
      </c>
      <c r="B97" s="31"/>
      <c r="C97" s="31"/>
      <c r="D97" s="32" t="s">
        <v>291</v>
      </c>
      <c r="E97" s="29"/>
      <c r="F97" s="29"/>
      <c r="G97" s="74">
        <f t="shared" si="4"/>
        <v>39730026</v>
      </c>
      <c r="H97" s="74">
        <f>H98+H99+H100+H101+H102+H103+H104+H105</f>
        <v>39730026</v>
      </c>
      <c r="I97" s="74">
        <f>I98+I99+I100+I101+I102+I103+I104+I105</f>
        <v>0</v>
      </c>
      <c r="J97" s="74">
        <f>J98+J99+J100+J101+J102+J103+J104+J105</f>
        <v>0</v>
      </c>
    </row>
    <row r="98" spans="1:12" s="27" customFormat="1" ht="69" customHeight="1" x14ac:dyDescent="0.2">
      <c r="A98" s="24" t="s">
        <v>56</v>
      </c>
      <c r="B98" s="24" t="s">
        <v>132</v>
      </c>
      <c r="C98" s="24" t="s">
        <v>16</v>
      </c>
      <c r="D98" s="34" t="s">
        <v>32</v>
      </c>
      <c r="E98" s="29"/>
      <c r="F98" s="29"/>
      <c r="G98" s="74">
        <f t="shared" si="4"/>
        <v>13843600</v>
      </c>
      <c r="H98" s="33">
        <f>11493600+350000+2000000</f>
        <v>13843600</v>
      </c>
      <c r="I98" s="77"/>
      <c r="J98" s="77"/>
      <c r="K98" s="30"/>
    </row>
    <row r="99" spans="1:12" s="27" customFormat="1" ht="70.900000000000006" customHeight="1" x14ac:dyDescent="0.2">
      <c r="A99" s="24" t="s">
        <v>57</v>
      </c>
      <c r="B99" s="24" t="s">
        <v>134</v>
      </c>
      <c r="C99" s="24" t="s">
        <v>16</v>
      </c>
      <c r="D99" s="34" t="s">
        <v>17</v>
      </c>
      <c r="E99" s="29"/>
      <c r="F99" s="29"/>
      <c r="G99" s="74">
        <f t="shared" si="4"/>
        <v>2039748</v>
      </c>
      <c r="H99" s="33">
        <f>1639748+400000</f>
        <v>2039748</v>
      </c>
      <c r="I99" s="77"/>
      <c r="J99" s="77"/>
      <c r="K99" s="30"/>
    </row>
    <row r="100" spans="1:12" s="27" customFormat="1" ht="70.900000000000006" customHeight="1" x14ac:dyDescent="0.2">
      <c r="A100" s="24" t="s">
        <v>58</v>
      </c>
      <c r="B100" s="24" t="s">
        <v>36</v>
      </c>
      <c r="C100" s="24" t="s">
        <v>16</v>
      </c>
      <c r="D100" s="34" t="s">
        <v>221</v>
      </c>
      <c r="E100" s="29"/>
      <c r="F100" s="29"/>
      <c r="G100" s="74">
        <f t="shared" si="4"/>
        <v>5141214</v>
      </c>
      <c r="H100" s="33">
        <v>5141214</v>
      </c>
      <c r="I100" s="77"/>
      <c r="J100" s="77"/>
      <c r="K100" s="30"/>
    </row>
    <row r="101" spans="1:12" s="27" customFormat="1" ht="87.6" customHeight="1" x14ac:dyDescent="0.2">
      <c r="A101" s="24" t="s">
        <v>76</v>
      </c>
      <c r="B101" s="24" t="s">
        <v>34</v>
      </c>
      <c r="C101" s="24" t="s">
        <v>16</v>
      </c>
      <c r="D101" s="25" t="s">
        <v>344</v>
      </c>
      <c r="E101" s="29"/>
      <c r="F101" s="29"/>
      <c r="G101" s="74">
        <f t="shared" si="4"/>
        <v>3653997</v>
      </c>
      <c r="H101" s="77">
        <f>3653997</f>
        <v>3653997</v>
      </c>
      <c r="I101" s="76"/>
      <c r="J101" s="75"/>
      <c r="K101" s="30"/>
    </row>
    <row r="102" spans="1:12" s="27" customFormat="1" ht="70.900000000000006" customHeight="1" x14ac:dyDescent="0.2">
      <c r="A102" s="24" t="s">
        <v>59</v>
      </c>
      <c r="B102" s="24" t="s">
        <v>35</v>
      </c>
      <c r="C102" s="24" t="s">
        <v>16</v>
      </c>
      <c r="D102" s="34" t="s">
        <v>222</v>
      </c>
      <c r="E102" s="29"/>
      <c r="F102" s="29"/>
      <c r="G102" s="74">
        <f t="shared" si="4"/>
        <v>5219850</v>
      </c>
      <c r="H102" s="33">
        <f>5105190+114660</f>
        <v>5219850</v>
      </c>
      <c r="I102" s="77"/>
      <c r="J102" s="77"/>
      <c r="K102" s="30"/>
    </row>
    <row r="103" spans="1:12" s="27" customFormat="1" ht="87.6" customHeight="1" x14ac:dyDescent="0.2">
      <c r="A103" s="24" t="s">
        <v>285</v>
      </c>
      <c r="B103" s="24" t="s">
        <v>286</v>
      </c>
      <c r="C103" s="24" t="s">
        <v>16</v>
      </c>
      <c r="D103" s="25" t="s">
        <v>349</v>
      </c>
      <c r="E103" s="29"/>
      <c r="F103" s="29"/>
      <c r="G103" s="74">
        <f t="shared" si="4"/>
        <v>349900</v>
      </c>
      <c r="H103" s="77">
        <v>349900</v>
      </c>
      <c r="I103" s="76"/>
      <c r="J103" s="75"/>
      <c r="K103" s="30"/>
    </row>
    <row r="104" spans="1:12" s="27" customFormat="1" ht="87.6" customHeight="1" x14ac:dyDescent="0.2">
      <c r="A104" s="24" t="s">
        <v>60</v>
      </c>
      <c r="B104" s="24" t="s">
        <v>37</v>
      </c>
      <c r="C104" s="24" t="s">
        <v>16</v>
      </c>
      <c r="D104" s="25" t="s">
        <v>348</v>
      </c>
      <c r="E104" s="29"/>
      <c r="F104" s="29"/>
      <c r="G104" s="74">
        <f t="shared" si="4"/>
        <v>1182830</v>
      </c>
      <c r="H104" s="77">
        <v>1182830</v>
      </c>
      <c r="I104" s="76"/>
      <c r="J104" s="75"/>
      <c r="K104" s="30"/>
    </row>
    <row r="105" spans="1:12" s="27" customFormat="1" ht="70.900000000000006" customHeight="1" x14ac:dyDescent="0.2">
      <c r="A105" s="24" t="s">
        <v>61</v>
      </c>
      <c r="B105" s="24" t="s">
        <v>38</v>
      </c>
      <c r="C105" s="24" t="s">
        <v>16</v>
      </c>
      <c r="D105" s="34" t="s">
        <v>39</v>
      </c>
      <c r="E105" s="29"/>
      <c r="F105" s="29"/>
      <c r="G105" s="74">
        <f t="shared" si="4"/>
        <v>8298887</v>
      </c>
      <c r="H105" s="33">
        <f>8648887-350000</f>
        <v>8298887</v>
      </c>
      <c r="I105" s="77"/>
      <c r="J105" s="77"/>
      <c r="K105" s="30"/>
    </row>
    <row r="106" spans="1:12" s="37" customFormat="1" ht="93.6" customHeight="1" x14ac:dyDescent="0.2">
      <c r="A106" s="24"/>
      <c r="B106" s="24"/>
      <c r="C106" s="24"/>
      <c r="D106" s="25"/>
      <c r="E106" s="26" t="s">
        <v>296</v>
      </c>
      <c r="F106" s="26" t="s">
        <v>389</v>
      </c>
      <c r="G106" s="74">
        <f t="shared" si="4"/>
        <v>45718200</v>
      </c>
      <c r="H106" s="75">
        <f>H108</f>
        <v>45718200</v>
      </c>
      <c r="I106" s="75">
        <f>I108</f>
        <v>0</v>
      </c>
      <c r="J106" s="75">
        <f>J108</f>
        <v>0</v>
      </c>
      <c r="K106" s="95"/>
      <c r="L106" s="27"/>
    </row>
    <row r="107" spans="1:12" s="27" customFormat="1" ht="30.6" customHeight="1" x14ac:dyDescent="0.2">
      <c r="A107" s="28"/>
      <c r="B107" s="28"/>
      <c r="C107" s="28"/>
      <c r="D107" s="28"/>
      <c r="E107" s="29" t="s">
        <v>2</v>
      </c>
      <c r="F107" s="29"/>
      <c r="G107" s="74">
        <v>0</v>
      </c>
      <c r="H107" s="76"/>
      <c r="I107" s="76"/>
      <c r="J107" s="75"/>
      <c r="K107" s="30"/>
    </row>
    <row r="108" spans="1:12" s="44" customFormat="1" ht="123.6" customHeight="1" x14ac:dyDescent="0.2">
      <c r="A108" s="40" t="s">
        <v>88</v>
      </c>
      <c r="B108" s="40"/>
      <c r="C108" s="40"/>
      <c r="D108" s="41" t="s">
        <v>190</v>
      </c>
      <c r="E108" s="42"/>
      <c r="F108" s="42"/>
      <c r="G108" s="84">
        <f>H108+I108</f>
        <v>45718200</v>
      </c>
      <c r="H108" s="84">
        <f t="shared" ref="H108:J109" si="5">H109</f>
        <v>45718200</v>
      </c>
      <c r="I108" s="84">
        <f t="shared" si="5"/>
        <v>0</v>
      </c>
      <c r="J108" s="84">
        <f t="shared" si="5"/>
        <v>0</v>
      </c>
      <c r="K108" s="43"/>
      <c r="L108" s="23"/>
    </row>
    <row r="109" spans="1:12" s="44" customFormat="1" ht="123.6" customHeight="1" x14ac:dyDescent="0.2">
      <c r="A109" s="40" t="s">
        <v>66</v>
      </c>
      <c r="B109" s="40"/>
      <c r="C109" s="40"/>
      <c r="D109" s="41" t="s">
        <v>190</v>
      </c>
      <c r="E109" s="42"/>
      <c r="F109" s="42"/>
      <c r="G109" s="84">
        <f>H109+I109</f>
        <v>45718200</v>
      </c>
      <c r="H109" s="84">
        <f t="shared" si="5"/>
        <v>45718200</v>
      </c>
      <c r="I109" s="84">
        <f t="shared" si="5"/>
        <v>0</v>
      </c>
      <c r="J109" s="84">
        <f t="shared" si="5"/>
        <v>0</v>
      </c>
      <c r="K109" s="43"/>
      <c r="L109" s="23"/>
    </row>
    <row r="110" spans="1:12" s="27" customFormat="1" ht="38.450000000000003" customHeight="1" x14ac:dyDescent="0.2">
      <c r="A110" s="24" t="s">
        <v>67</v>
      </c>
      <c r="B110" s="24" t="s">
        <v>68</v>
      </c>
      <c r="C110" s="24" t="s">
        <v>19</v>
      </c>
      <c r="D110" s="25" t="s">
        <v>69</v>
      </c>
      <c r="E110" s="29"/>
      <c r="F110" s="29"/>
      <c r="G110" s="74">
        <f>H110+I110</f>
        <v>45718200</v>
      </c>
      <c r="H110" s="77">
        <f>41744200+3974000</f>
        <v>45718200</v>
      </c>
      <c r="I110" s="76"/>
      <c r="J110" s="75"/>
      <c r="K110" s="30"/>
    </row>
    <row r="111" spans="1:12" s="37" customFormat="1" ht="114.6" customHeight="1" x14ac:dyDescent="0.2">
      <c r="A111" s="24"/>
      <c r="B111" s="24"/>
      <c r="C111" s="24"/>
      <c r="D111" s="25"/>
      <c r="E111" s="26" t="s">
        <v>331</v>
      </c>
      <c r="F111" s="26" t="s">
        <v>262</v>
      </c>
      <c r="G111" s="74">
        <f>H111+I111</f>
        <v>20083310</v>
      </c>
      <c r="H111" s="75">
        <f>H113</f>
        <v>20083310</v>
      </c>
      <c r="I111" s="75">
        <f>I113</f>
        <v>0</v>
      </c>
      <c r="J111" s="75">
        <f>J113</f>
        <v>0</v>
      </c>
      <c r="K111" s="13">
        <f>I111-J111</f>
        <v>0</v>
      </c>
    </row>
    <row r="112" spans="1:12" s="27" customFormat="1" ht="30.6" customHeight="1" x14ac:dyDescent="0.2">
      <c r="A112" s="28"/>
      <c r="B112" s="28"/>
      <c r="C112" s="28"/>
      <c r="D112" s="28"/>
      <c r="E112" s="29" t="s">
        <v>2</v>
      </c>
      <c r="F112" s="29"/>
      <c r="G112" s="74">
        <v>0</v>
      </c>
      <c r="H112" s="76"/>
      <c r="I112" s="76"/>
      <c r="J112" s="75"/>
      <c r="K112" s="30"/>
    </row>
    <row r="113" spans="1:12" s="44" customFormat="1" ht="80.25" customHeight="1" x14ac:dyDescent="0.2">
      <c r="A113" s="40" t="s">
        <v>78</v>
      </c>
      <c r="B113" s="40"/>
      <c r="C113" s="40"/>
      <c r="D113" s="41" t="s">
        <v>236</v>
      </c>
      <c r="E113" s="42"/>
      <c r="F113" s="42"/>
      <c r="G113" s="84">
        <f>H113+I113</f>
        <v>20083310</v>
      </c>
      <c r="H113" s="84">
        <f t="shared" ref="H113:J114" si="6">H114</f>
        <v>20083310</v>
      </c>
      <c r="I113" s="84">
        <f t="shared" si="6"/>
        <v>0</v>
      </c>
      <c r="J113" s="84">
        <f t="shared" si="6"/>
        <v>0</v>
      </c>
      <c r="K113" s="43"/>
      <c r="L113" s="23"/>
    </row>
    <row r="114" spans="1:12" s="44" customFormat="1" ht="80.25" customHeight="1" x14ac:dyDescent="0.2">
      <c r="A114" s="40" t="s">
        <v>79</v>
      </c>
      <c r="B114" s="40"/>
      <c r="C114" s="40"/>
      <c r="D114" s="41" t="s">
        <v>236</v>
      </c>
      <c r="E114" s="42"/>
      <c r="F114" s="42"/>
      <c r="G114" s="84">
        <f>H114+I114</f>
        <v>20083310</v>
      </c>
      <c r="H114" s="84">
        <f t="shared" si="6"/>
        <v>20083310</v>
      </c>
      <c r="I114" s="84">
        <f t="shared" si="6"/>
        <v>0</v>
      </c>
      <c r="J114" s="84">
        <f t="shared" si="6"/>
        <v>0</v>
      </c>
      <c r="K114" s="43"/>
      <c r="L114" s="23"/>
    </row>
    <row r="115" spans="1:12" s="27" customFormat="1" ht="70.900000000000006" customHeight="1" x14ac:dyDescent="0.2">
      <c r="A115" s="24" t="s">
        <v>80</v>
      </c>
      <c r="B115" s="24" t="s">
        <v>70</v>
      </c>
      <c r="C115" s="24" t="s">
        <v>20</v>
      </c>
      <c r="D115" s="34" t="s">
        <v>95</v>
      </c>
      <c r="E115" s="29"/>
      <c r="F115" s="29"/>
      <c r="G115" s="74">
        <f>H115+I115</f>
        <v>20083310</v>
      </c>
      <c r="H115" s="33">
        <f>51369800+14800-31301290</f>
        <v>20083310</v>
      </c>
      <c r="I115" s="77">
        <f>1000000-1000000</f>
        <v>0</v>
      </c>
      <c r="J115" s="77">
        <f>1000000-1000000</f>
        <v>0</v>
      </c>
      <c r="K115" s="30"/>
    </row>
    <row r="116" spans="1:12" s="27" customFormat="1" ht="92.45" customHeight="1" x14ac:dyDescent="0.2">
      <c r="A116" s="24"/>
      <c r="B116" s="24"/>
      <c r="C116" s="24"/>
      <c r="D116" s="25"/>
      <c r="E116" s="66" t="s">
        <v>327</v>
      </c>
      <c r="F116" s="66" t="s">
        <v>343</v>
      </c>
      <c r="G116" s="74">
        <f>H116+I116</f>
        <v>2761005702.98</v>
      </c>
      <c r="H116" s="75">
        <f>H118+H131+H150</f>
        <v>396943060</v>
      </c>
      <c r="I116" s="75">
        <f>I118+I131+I150</f>
        <v>2364062642.98</v>
      </c>
      <c r="J116" s="75">
        <f>J118+J131+J150</f>
        <v>2177522342.79</v>
      </c>
      <c r="K116" s="17"/>
    </row>
    <row r="117" spans="1:12" s="27" customFormat="1" ht="30.6" customHeight="1" x14ac:dyDescent="0.2">
      <c r="A117" s="28"/>
      <c r="B117" s="28"/>
      <c r="C117" s="28"/>
      <c r="D117" s="28"/>
      <c r="E117" s="29" t="s">
        <v>2</v>
      </c>
      <c r="F117" s="29"/>
      <c r="G117" s="74">
        <v>0</v>
      </c>
      <c r="H117" s="76"/>
      <c r="I117" s="76"/>
      <c r="J117" s="75"/>
      <c r="K117" s="30"/>
    </row>
    <row r="118" spans="1:12" s="44" customFormat="1" ht="121.9" customHeight="1" x14ac:dyDescent="0.2">
      <c r="A118" s="40" t="s">
        <v>64</v>
      </c>
      <c r="B118" s="40"/>
      <c r="C118" s="40"/>
      <c r="D118" s="41" t="s">
        <v>18</v>
      </c>
      <c r="E118" s="42"/>
      <c r="F118" s="42"/>
      <c r="G118" s="84">
        <f t="shared" ref="G118:G126" si="7">H118+I118</f>
        <v>723967824.54999995</v>
      </c>
      <c r="H118" s="84">
        <f>H119</f>
        <v>394243060</v>
      </c>
      <c r="I118" s="84">
        <f>I119</f>
        <v>329724764.55000001</v>
      </c>
      <c r="J118" s="84">
        <f>J119</f>
        <v>324904353</v>
      </c>
      <c r="K118" s="43"/>
      <c r="L118" s="23"/>
    </row>
    <row r="119" spans="1:12" s="44" customFormat="1" ht="121.9" customHeight="1" x14ac:dyDescent="0.2">
      <c r="A119" s="40" t="s">
        <v>65</v>
      </c>
      <c r="B119" s="40"/>
      <c r="C119" s="40"/>
      <c r="D119" s="41" t="s">
        <v>18</v>
      </c>
      <c r="E119" s="42"/>
      <c r="F119" s="42"/>
      <c r="G119" s="84">
        <f>SUM(G120:G127)</f>
        <v>723967824.54999995</v>
      </c>
      <c r="H119" s="84">
        <f>SUM(H120:H127)</f>
        <v>394243060</v>
      </c>
      <c r="I119" s="84">
        <f>SUM(I120:I127)</f>
        <v>329724764.55000001</v>
      </c>
      <c r="J119" s="84">
        <f>SUM(J120:J127)</f>
        <v>324904353</v>
      </c>
      <c r="K119" s="43"/>
      <c r="L119" s="23"/>
    </row>
    <row r="120" spans="1:12" s="27" customFormat="1" ht="87.6" customHeight="1" x14ac:dyDescent="0.2">
      <c r="A120" s="24" t="s">
        <v>81</v>
      </c>
      <c r="B120" s="24" t="s">
        <v>82</v>
      </c>
      <c r="C120" s="24" t="s">
        <v>83</v>
      </c>
      <c r="D120" s="25" t="s">
        <v>94</v>
      </c>
      <c r="E120" s="29"/>
      <c r="F120" s="29"/>
      <c r="G120" s="74">
        <f t="shared" si="7"/>
        <v>761288</v>
      </c>
      <c r="H120" s="77">
        <v>761288</v>
      </c>
      <c r="I120" s="76"/>
      <c r="J120" s="75"/>
      <c r="K120" s="30"/>
    </row>
    <row r="121" spans="1:12" s="56" customFormat="1" ht="70.900000000000006" customHeight="1" x14ac:dyDescent="0.2">
      <c r="A121" s="52" t="s">
        <v>124</v>
      </c>
      <c r="B121" s="52" t="s">
        <v>125</v>
      </c>
      <c r="C121" s="52" t="s">
        <v>21</v>
      </c>
      <c r="D121" s="53" t="s">
        <v>126</v>
      </c>
      <c r="E121" s="54"/>
      <c r="F121" s="55"/>
      <c r="G121" s="84">
        <f t="shared" si="7"/>
        <v>374238712</v>
      </c>
      <c r="H121" s="83">
        <v>369334359</v>
      </c>
      <c r="I121" s="83">
        <v>4904353</v>
      </c>
      <c r="J121" s="83">
        <v>4904353</v>
      </c>
      <c r="K121" s="30"/>
    </row>
    <row r="122" spans="1:12" s="57" customFormat="1" ht="70.900000000000006" customHeight="1" x14ac:dyDescent="0.2">
      <c r="A122" s="52" t="s">
        <v>390</v>
      </c>
      <c r="B122" s="52" t="s">
        <v>391</v>
      </c>
      <c r="C122" s="52" t="s">
        <v>21</v>
      </c>
      <c r="D122" s="53" t="s">
        <v>392</v>
      </c>
      <c r="E122" s="54"/>
      <c r="F122" s="55"/>
      <c r="G122" s="84">
        <f>H122+I122</f>
        <v>2571801.5499999998</v>
      </c>
      <c r="H122" s="83"/>
      <c r="I122" s="83">
        <v>2571801.5499999998</v>
      </c>
      <c r="J122" s="83"/>
      <c r="K122" s="30"/>
    </row>
    <row r="123" spans="1:12" s="27" customFormat="1" ht="87.6" customHeight="1" x14ac:dyDescent="0.2">
      <c r="A123" s="24" t="s">
        <v>382</v>
      </c>
      <c r="B123" s="24" t="s">
        <v>383</v>
      </c>
      <c r="C123" s="24" t="s">
        <v>21</v>
      </c>
      <c r="D123" s="25" t="s">
        <v>384</v>
      </c>
      <c r="E123" s="29"/>
      <c r="F123" s="29"/>
      <c r="G123" s="74">
        <f>H123+I123</f>
        <v>20347413</v>
      </c>
      <c r="H123" s="77">
        <f>4500000+7200000+8647413</f>
        <v>20347413</v>
      </c>
      <c r="I123" s="76"/>
      <c r="J123" s="75"/>
      <c r="K123" s="30"/>
    </row>
    <row r="124" spans="1:12" s="27" customFormat="1" ht="87.6" customHeight="1" x14ac:dyDescent="0.2">
      <c r="A124" s="24" t="s">
        <v>84</v>
      </c>
      <c r="B124" s="24" t="s">
        <v>85</v>
      </c>
      <c r="C124" s="24" t="s">
        <v>23</v>
      </c>
      <c r="D124" s="25" t="s">
        <v>202</v>
      </c>
      <c r="E124" s="29"/>
      <c r="F124" s="29"/>
      <c r="G124" s="74">
        <f t="shared" si="7"/>
        <v>1352782</v>
      </c>
      <c r="H124" s="77"/>
      <c r="I124" s="77">
        <v>1352782</v>
      </c>
      <c r="J124" s="75"/>
      <c r="K124" s="30"/>
    </row>
    <row r="125" spans="1:12" s="56" customFormat="1" ht="70.900000000000006" customHeight="1" x14ac:dyDescent="0.2">
      <c r="A125" s="52" t="s">
        <v>86</v>
      </c>
      <c r="B125" s="52" t="s">
        <v>87</v>
      </c>
      <c r="C125" s="52" t="s">
        <v>23</v>
      </c>
      <c r="D125" s="53" t="s">
        <v>136</v>
      </c>
      <c r="E125" s="54"/>
      <c r="F125" s="55"/>
      <c r="G125" s="84">
        <f t="shared" si="7"/>
        <v>895828</v>
      </c>
      <c r="H125" s="83"/>
      <c r="I125" s="83">
        <v>895828</v>
      </c>
      <c r="J125" s="83"/>
      <c r="K125" s="30"/>
    </row>
    <row r="126" spans="1:12" s="56" customFormat="1" ht="70.900000000000006" customHeight="1" x14ac:dyDescent="0.2">
      <c r="A126" s="52" t="s">
        <v>317</v>
      </c>
      <c r="B126" s="52" t="s">
        <v>289</v>
      </c>
      <c r="C126" s="52" t="s">
        <v>8</v>
      </c>
      <c r="D126" s="53" t="s">
        <v>290</v>
      </c>
      <c r="E126" s="54"/>
      <c r="F126" s="55"/>
      <c r="G126" s="84">
        <f t="shared" si="7"/>
        <v>20000000</v>
      </c>
      <c r="H126" s="83"/>
      <c r="I126" s="83">
        <v>20000000</v>
      </c>
      <c r="J126" s="83">
        <v>20000000</v>
      </c>
      <c r="K126" s="30"/>
    </row>
    <row r="127" spans="1:12" s="27" customFormat="1" ht="38.450000000000003" customHeight="1" x14ac:dyDescent="0.2">
      <c r="A127" s="24">
        <v>1219770</v>
      </c>
      <c r="B127" s="24" t="s">
        <v>40</v>
      </c>
      <c r="C127" s="24" t="s">
        <v>8</v>
      </c>
      <c r="D127" s="25" t="s">
        <v>226</v>
      </c>
      <c r="E127" s="29"/>
      <c r="F127" s="29"/>
      <c r="G127" s="74">
        <f>G130+G129</f>
        <v>303800000</v>
      </c>
      <c r="H127" s="77">
        <f>H130+H129</f>
        <v>3800000</v>
      </c>
      <c r="I127" s="77">
        <f>I130+I129</f>
        <v>300000000</v>
      </c>
      <c r="J127" s="33">
        <f>J130+J129</f>
        <v>300000000</v>
      </c>
      <c r="K127" s="30"/>
    </row>
    <row r="128" spans="1:12" s="27" customFormat="1" ht="28.9" customHeight="1" x14ac:dyDescent="0.2">
      <c r="A128" s="24"/>
      <c r="B128" s="24"/>
      <c r="C128" s="24"/>
      <c r="D128" s="34" t="s">
        <v>2</v>
      </c>
      <c r="E128" s="29"/>
      <c r="F128" s="29"/>
      <c r="G128" s="74"/>
      <c r="H128" s="78"/>
      <c r="I128" s="77"/>
      <c r="J128" s="75"/>
      <c r="K128" s="30"/>
    </row>
    <row r="129" spans="1:12" s="57" customFormat="1" ht="139.9" customHeight="1" x14ac:dyDescent="0.2">
      <c r="A129" s="24"/>
      <c r="B129" s="24"/>
      <c r="C129" s="24"/>
      <c r="D129" s="36" t="s">
        <v>367</v>
      </c>
      <c r="E129" s="54"/>
      <c r="F129" s="55"/>
      <c r="G129" s="86">
        <f>H129+I129</f>
        <v>300000000</v>
      </c>
      <c r="H129" s="87"/>
      <c r="I129" s="80">
        <f>160000000+140000000</f>
        <v>300000000</v>
      </c>
      <c r="J129" s="80">
        <f>160000000+140000000</f>
        <v>300000000</v>
      </c>
      <c r="K129" s="30"/>
    </row>
    <row r="130" spans="1:12" s="60" customFormat="1" ht="69.599999999999994" customHeight="1" x14ac:dyDescent="0.2">
      <c r="A130" s="58"/>
      <c r="B130" s="58"/>
      <c r="C130" s="58"/>
      <c r="D130" s="59" t="s">
        <v>366</v>
      </c>
      <c r="E130" s="54"/>
      <c r="F130" s="55"/>
      <c r="G130" s="86">
        <f>H130+I130</f>
        <v>3800000</v>
      </c>
      <c r="H130" s="87">
        <v>3800000</v>
      </c>
      <c r="I130" s="80"/>
      <c r="J130" s="80"/>
      <c r="K130" s="39"/>
    </row>
    <row r="131" spans="1:12" s="44" customFormat="1" ht="80.25" customHeight="1" x14ac:dyDescent="0.2">
      <c r="A131" s="40" t="s">
        <v>121</v>
      </c>
      <c r="B131" s="40"/>
      <c r="C131" s="40"/>
      <c r="D131" s="41" t="s">
        <v>122</v>
      </c>
      <c r="E131" s="42"/>
      <c r="F131" s="42"/>
      <c r="G131" s="84">
        <f>H131+I131</f>
        <v>2036837878.4300001</v>
      </c>
      <c r="H131" s="84">
        <f>H132</f>
        <v>2500000</v>
      </c>
      <c r="I131" s="84">
        <f>I132</f>
        <v>2034337878.4300001</v>
      </c>
      <c r="J131" s="84">
        <f>J132</f>
        <v>1852617989.79</v>
      </c>
      <c r="K131" s="43"/>
      <c r="L131" s="23"/>
    </row>
    <row r="132" spans="1:12" s="44" customFormat="1" ht="77.45" customHeight="1" x14ac:dyDescent="0.2">
      <c r="A132" s="40" t="s">
        <v>123</v>
      </c>
      <c r="B132" s="40"/>
      <c r="C132" s="40"/>
      <c r="D132" s="41" t="s">
        <v>122</v>
      </c>
      <c r="E132" s="42"/>
      <c r="F132" s="42"/>
      <c r="G132" s="84">
        <f>+G136+G140+G141+G146+G134+G133+G135+G137+G144+G147+G145</f>
        <v>2036837878.4300001</v>
      </c>
      <c r="H132" s="84">
        <f>+H136+H140+H141+H146+H134+H133+H135+H137+H144+H147+H145</f>
        <v>2500000</v>
      </c>
      <c r="I132" s="84">
        <f>+I136+I140+I141+I146+I134+I133+I135+I137+I144+I147+I145</f>
        <v>2034337878.4300001</v>
      </c>
      <c r="J132" s="84">
        <f>+J136+J140+J141+J146+J134+J133+J135+J137+J144+J147+J145</f>
        <v>1852617989.79</v>
      </c>
      <c r="K132" s="43"/>
      <c r="L132" s="23"/>
    </row>
    <row r="133" spans="1:12" s="27" customFormat="1" ht="38.450000000000003" customHeight="1" x14ac:dyDescent="0.2">
      <c r="A133" s="24" t="s">
        <v>311</v>
      </c>
      <c r="B133" s="24" t="s">
        <v>312</v>
      </c>
      <c r="C133" s="24" t="s">
        <v>7</v>
      </c>
      <c r="D133" s="25" t="s">
        <v>313</v>
      </c>
      <c r="E133" s="29"/>
      <c r="F133" s="29"/>
      <c r="G133" s="74">
        <f>I133+H133</f>
        <v>273433244</v>
      </c>
      <c r="H133" s="77"/>
      <c r="I133" s="77">
        <v>273433244</v>
      </c>
      <c r="J133" s="33">
        <v>273433244</v>
      </c>
      <c r="K133" s="30"/>
    </row>
    <row r="134" spans="1:12" s="27" customFormat="1" ht="38.450000000000003" customHeight="1" x14ac:dyDescent="0.2">
      <c r="A134" s="24" t="s">
        <v>314</v>
      </c>
      <c r="B134" s="24" t="s">
        <v>315</v>
      </c>
      <c r="C134" s="24" t="s">
        <v>6</v>
      </c>
      <c r="D134" s="25" t="s">
        <v>316</v>
      </c>
      <c r="E134" s="29"/>
      <c r="F134" s="29"/>
      <c r="G134" s="74">
        <f>I134+H134</f>
        <v>632300016</v>
      </c>
      <c r="H134" s="77"/>
      <c r="I134" s="77">
        <v>632300016</v>
      </c>
      <c r="J134" s="33">
        <v>632300016</v>
      </c>
      <c r="K134" s="30"/>
    </row>
    <row r="135" spans="1:12" s="37" customFormat="1" ht="115.9" customHeight="1" x14ac:dyDescent="0.2">
      <c r="A135" s="24" t="s">
        <v>353</v>
      </c>
      <c r="B135" s="24" t="s">
        <v>352</v>
      </c>
      <c r="C135" s="24" t="s">
        <v>83</v>
      </c>
      <c r="D135" s="97" t="s">
        <v>354</v>
      </c>
      <c r="E135" s="26"/>
      <c r="F135" s="26"/>
      <c r="G135" s="84">
        <f>I135+H135</f>
        <v>9258110</v>
      </c>
      <c r="H135" s="74"/>
      <c r="I135" s="88">
        <v>9258110</v>
      </c>
      <c r="J135" s="88">
        <v>9258110</v>
      </c>
      <c r="K135" s="13"/>
    </row>
    <row r="136" spans="1:12" s="27" customFormat="1" ht="38.450000000000003" customHeight="1" x14ac:dyDescent="0.2">
      <c r="A136" s="24" t="s">
        <v>230</v>
      </c>
      <c r="B136" s="24" t="s">
        <v>231</v>
      </c>
      <c r="C136" s="24" t="s">
        <v>227</v>
      </c>
      <c r="D136" s="25" t="s">
        <v>276</v>
      </c>
      <c r="E136" s="29"/>
      <c r="F136" s="29"/>
      <c r="G136" s="74">
        <f t="shared" ref="G136:G153" si="8">H136+I136</f>
        <v>67586000</v>
      </c>
      <c r="H136" s="77"/>
      <c r="I136" s="77">
        <v>67586000</v>
      </c>
      <c r="J136" s="33">
        <v>67586000</v>
      </c>
      <c r="K136" s="30"/>
    </row>
    <row r="137" spans="1:12" s="56" customFormat="1" ht="70.900000000000006" customHeight="1" x14ac:dyDescent="0.2">
      <c r="A137" s="24" t="s">
        <v>355</v>
      </c>
      <c r="B137" s="24" t="s">
        <v>351</v>
      </c>
      <c r="C137" s="24" t="s">
        <v>4</v>
      </c>
      <c r="D137" s="25" t="s">
        <v>386</v>
      </c>
      <c r="E137" s="54"/>
      <c r="F137" s="55"/>
      <c r="G137" s="84">
        <f t="shared" si="8"/>
        <v>16063252</v>
      </c>
      <c r="H137" s="83">
        <v>0</v>
      </c>
      <c r="I137" s="85">
        <v>16063252</v>
      </c>
      <c r="J137" s="85">
        <v>3500000</v>
      </c>
      <c r="K137" s="30"/>
    </row>
    <row r="138" spans="1:12" s="27" customFormat="1" ht="28.9" customHeight="1" x14ac:dyDescent="0.2">
      <c r="A138" s="24"/>
      <c r="B138" s="24"/>
      <c r="C138" s="24"/>
      <c r="D138" s="34" t="s">
        <v>2</v>
      </c>
      <c r="E138" s="29"/>
      <c r="F138" s="29"/>
      <c r="G138" s="74">
        <f>H138+I138</f>
        <v>0</v>
      </c>
      <c r="H138" s="78"/>
      <c r="I138" s="77"/>
      <c r="J138" s="75"/>
      <c r="K138" s="30"/>
    </row>
    <row r="139" spans="1:12" s="37" customFormat="1" ht="38.450000000000003" customHeight="1" x14ac:dyDescent="0.2">
      <c r="A139" s="35"/>
      <c r="B139" s="35"/>
      <c r="C139" s="35"/>
      <c r="D139" s="94" t="s">
        <v>385</v>
      </c>
      <c r="E139" s="38"/>
      <c r="F139" s="38"/>
      <c r="G139" s="79">
        <f>H139+I139</f>
        <v>12563252</v>
      </c>
      <c r="H139" s="78"/>
      <c r="I139" s="78">
        <v>12563252</v>
      </c>
      <c r="J139" s="82"/>
      <c r="K139" s="39"/>
    </row>
    <row r="140" spans="1:12" s="61" customFormat="1" ht="70.900000000000006" customHeight="1" x14ac:dyDescent="0.2">
      <c r="A140" s="24" t="s">
        <v>192</v>
      </c>
      <c r="B140" s="24" t="s">
        <v>97</v>
      </c>
      <c r="C140" s="24" t="s">
        <v>4</v>
      </c>
      <c r="D140" s="25" t="s">
        <v>73</v>
      </c>
      <c r="E140" s="54"/>
      <c r="F140" s="54"/>
      <c r="G140" s="74">
        <f t="shared" si="8"/>
        <v>467211479.78999996</v>
      </c>
      <c r="H140" s="88">
        <v>0</v>
      </c>
      <c r="I140" s="83">
        <v>467211479.78999996</v>
      </c>
      <c r="J140" s="83">
        <v>467211479.78999996</v>
      </c>
      <c r="K140" s="30"/>
    </row>
    <row r="141" spans="1:12" s="61" customFormat="1" ht="38.450000000000003" customHeight="1" x14ac:dyDescent="0.2">
      <c r="A141" s="24" t="s">
        <v>228</v>
      </c>
      <c r="B141" s="24" t="s">
        <v>229</v>
      </c>
      <c r="C141" s="24" t="s">
        <v>4</v>
      </c>
      <c r="D141" s="25" t="s">
        <v>350</v>
      </c>
      <c r="E141" s="54"/>
      <c r="F141" s="54"/>
      <c r="G141" s="74">
        <f t="shared" si="8"/>
        <v>200000000</v>
      </c>
      <c r="H141" s="83">
        <v>0</v>
      </c>
      <c r="I141" s="83">
        <v>200000000</v>
      </c>
      <c r="J141" s="83">
        <v>40000000</v>
      </c>
      <c r="K141" s="30"/>
    </row>
    <row r="142" spans="1:12" s="27" customFormat="1" ht="28.9" customHeight="1" x14ac:dyDescent="0.2">
      <c r="A142" s="24"/>
      <c r="B142" s="24"/>
      <c r="C142" s="24"/>
      <c r="D142" s="34" t="s">
        <v>2</v>
      </c>
      <c r="E142" s="29"/>
      <c r="F142" s="29"/>
      <c r="G142" s="74"/>
      <c r="H142" s="78"/>
      <c r="I142" s="77"/>
      <c r="J142" s="75"/>
      <c r="K142" s="30"/>
    </row>
    <row r="143" spans="1:12" s="37" customFormat="1" ht="38.450000000000003" customHeight="1" x14ac:dyDescent="0.2">
      <c r="A143" s="35"/>
      <c r="B143" s="35"/>
      <c r="C143" s="35"/>
      <c r="D143" s="94" t="s">
        <v>385</v>
      </c>
      <c r="E143" s="38"/>
      <c r="F143" s="38"/>
      <c r="G143" s="79">
        <f>H143+I143</f>
        <v>160000000</v>
      </c>
      <c r="H143" s="78"/>
      <c r="I143" s="78">
        <v>160000000</v>
      </c>
      <c r="J143" s="82"/>
      <c r="K143" s="39"/>
    </row>
    <row r="144" spans="1:12" s="61" customFormat="1" ht="115.9" customHeight="1" x14ac:dyDescent="0.2">
      <c r="A144" s="24" t="s">
        <v>362</v>
      </c>
      <c r="B144" s="24" t="s">
        <v>363</v>
      </c>
      <c r="C144" s="24" t="s">
        <v>4</v>
      </c>
      <c r="D144" s="25" t="s">
        <v>364</v>
      </c>
      <c r="E144" s="54"/>
      <c r="F144" s="54"/>
      <c r="G144" s="74">
        <f t="shared" si="8"/>
        <v>9156636.6400000006</v>
      </c>
      <c r="H144" s="83">
        <v>0</v>
      </c>
      <c r="I144" s="83">
        <v>9156636.6400000006</v>
      </c>
      <c r="J144" s="83"/>
      <c r="K144" s="30"/>
    </row>
    <row r="145" spans="1:12" s="61" customFormat="1" ht="38.450000000000003" customHeight="1" x14ac:dyDescent="0.2">
      <c r="A145" s="24" t="s">
        <v>376</v>
      </c>
      <c r="B145" s="24" t="s">
        <v>77</v>
      </c>
      <c r="C145" s="24" t="s">
        <v>4</v>
      </c>
      <c r="D145" s="25" t="s">
        <v>377</v>
      </c>
      <c r="E145" s="54"/>
      <c r="F145" s="54"/>
      <c r="G145" s="74">
        <f>H145+I145</f>
        <v>2500000</v>
      </c>
      <c r="H145" s="88">
        <v>2500000</v>
      </c>
      <c r="I145" s="83"/>
      <c r="J145" s="83"/>
      <c r="K145" s="30"/>
    </row>
    <row r="146" spans="1:12" s="61" customFormat="1" ht="70.900000000000006" customHeight="1" x14ac:dyDescent="0.2">
      <c r="A146" s="24" t="s">
        <v>288</v>
      </c>
      <c r="B146" s="24" t="s">
        <v>289</v>
      </c>
      <c r="C146" s="24" t="s">
        <v>8</v>
      </c>
      <c r="D146" s="25" t="s">
        <v>290</v>
      </c>
      <c r="E146" s="54"/>
      <c r="F146" s="54"/>
      <c r="G146" s="74">
        <f>H146+I146</f>
        <v>247990645</v>
      </c>
      <c r="H146" s="88"/>
      <c r="I146" s="83">
        <f>178365702+69624943</f>
        <v>247990645</v>
      </c>
      <c r="J146" s="83">
        <f>178365702+69624943</f>
        <v>247990645</v>
      </c>
      <c r="K146" s="30"/>
    </row>
    <row r="147" spans="1:12" s="61" customFormat="1" ht="38.450000000000003" customHeight="1" x14ac:dyDescent="0.2">
      <c r="A147" s="24" t="s">
        <v>374</v>
      </c>
      <c r="B147" s="24" t="s">
        <v>40</v>
      </c>
      <c r="C147" s="24" t="s">
        <v>8</v>
      </c>
      <c r="D147" s="25" t="s">
        <v>226</v>
      </c>
      <c r="E147" s="54"/>
      <c r="F147" s="54"/>
      <c r="G147" s="74">
        <f>G149</f>
        <v>111338495</v>
      </c>
      <c r="H147" s="88">
        <f>H149</f>
        <v>0</v>
      </c>
      <c r="I147" s="83">
        <f>I149</f>
        <v>111338495</v>
      </c>
      <c r="J147" s="83">
        <f>J149</f>
        <v>111338495</v>
      </c>
      <c r="K147" s="30"/>
    </row>
    <row r="148" spans="1:12" s="27" customFormat="1" ht="28.9" customHeight="1" x14ac:dyDescent="0.2">
      <c r="A148" s="24"/>
      <c r="B148" s="24"/>
      <c r="C148" s="24"/>
      <c r="D148" s="34" t="s">
        <v>2</v>
      </c>
      <c r="E148" s="29"/>
      <c r="F148" s="29"/>
      <c r="G148" s="74"/>
      <c r="H148" s="78"/>
      <c r="I148" s="77"/>
      <c r="J148" s="75"/>
      <c r="K148" s="30"/>
    </row>
    <row r="149" spans="1:12" s="57" customFormat="1" ht="64.150000000000006" customHeight="1" x14ac:dyDescent="0.2">
      <c r="A149" s="24"/>
      <c r="B149" s="24"/>
      <c r="C149" s="24"/>
      <c r="D149" s="36" t="s">
        <v>366</v>
      </c>
      <c r="E149" s="54"/>
      <c r="F149" s="55"/>
      <c r="G149" s="86">
        <f>H149+I149</f>
        <v>111338495</v>
      </c>
      <c r="H149" s="87"/>
      <c r="I149" s="80">
        <f>80963438+30375057</f>
        <v>111338495</v>
      </c>
      <c r="J149" s="80">
        <f>80963438+30375057</f>
        <v>111338495</v>
      </c>
      <c r="K149" s="30"/>
    </row>
    <row r="150" spans="1:12" s="44" customFormat="1" ht="77.45" customHeight="1" x14ac:dyDescent="0.2">
      <c r="A150" s="40" t="s">
        <v>71</v>
      </c>
      <c r="B150" s="40"/>
      <c r="C150" s="40"/>
      <c r="D150" s="41" t="s">
        <v>22</v>
      </c>
      <c r="E150" s="42"/>
      <c r="F150" s="42"/>
      <c r="G150" s="84">
        <f t="shared" si="8"/>
        <v>200000</v>
      </c>
      <c r="H150" s="84">
        <f t="shared" ref="H150:J151" si="9">H151</f>
        <v>200000</v>
      </c>
      <c r="I150" s="84">
        <f t="shared" si="9"/>
        <v>0</v>
      </c>
      <c r="J150" s="84">
        <f t="shared" si="9"/>
        <v>0</v>
      </c>
      <c r="K150" s="43"/>
      <c r="L150" s="23"/>
    </row>
    <row r="151" spans="1:12" s="44" customFormat="1" ht="77.45" customHeight="1" x14ac:dyDescent="0.2">
      <c r="A151" s="40" t="s">
        <v>72</v>
      </c>
      <c r="B151" s="40"/>
      <c r="C151" s="40"/>
      <c r="D151" s="41" t="s">
        <v>93</v>
      </c>
      <c r="E151" s="42"/>
      <c r="F151" s="42"/>
      <c r="G151" s="84">
        <f t="shared" si="8"/>
        <v>200000</v>
      </c>
      <c r="H151" s="84">
        <f t="shared" si="9"/>
        <v>200000</v>
      </c>
      <c r="I151" s="84">
        <f t="shared" si="9"/>
        <v>0</v>
      </c>
      <c r="J151" s="84">
        <f t="shared" si="9"/>
        <v>0</v>
      </c>
      <c r="K151" s="43"/>
      <c r="L151" s="23"/>
    </row>
    <row r="152" spans="1:12" s="61" customFormat="1" ht="70.900000000000006" customHeight="1" x14ac:dyDescent="0.2">
      <c r="A152" s="24" t="s">
        <v>96</v>
      </c>
      <c r="B152" s="24" t="s">
        <v>97</v>
      </c>
      <c r="C152" s="24" t="s">
        <v>4</v>
      </c>
      <c r="D152" s="25" t="s">
        <v>73</v>
      </c>
      <c r="E152" s="54"/>
      <c r="F152" s="54"/>
      <c r="G152" s="74">
        <f t="shared" si="8"/>
        <v>200000</v>
      </c>
      <c r="H152" s="88">
        <v>200000</v>
      </c>
      <c r="I152" s="83"/>
      <c r="J152" s="83"/>
      <c r="K152" s="30"/>
    </row>
    <row r="153" spans="1:12" s="27" customFormat="1" ht="97.15" customHeight="1" x14ac:dyDescent="0.2">
      <c r="A153" s="24"/>
      <c r="B153" s="24"/>
      <c r="C153" s="24"/>
      <c r="D153" s="25"/>
      <c r="E153" s="26" t="s">
        <v>272</v>
      </c>
      <c r="F153" s="26" t="s">
        <v>248</v>
      </c>
      <c r="G153" s="74">
        <f t="shared" si="8"/>
        <v>342651119.80000001</v>
      </c>
      <c r="H153" s="75">
        <f>H158</f>
        <v>0</v>
      </c>
      <c r="I153" s="75">
        <f>I158+I155</f>
        <v>342651119.80000001</v>
      </c>
      <c r="J153" s="75">
        <f>J158</f>
        <v>0</v>
      </c>
      <c r="K153" s="13"/>
    </row>
    <row r="154" spans="1:12" s="27" customFormat="1" ht="30.6" customHeight="1" x14ac:dyDescent="0.2">
      <c r="A154" s="28"/>
      <c r="B154" s="28"/>
      <c r="C154" s="28"/>
      <c r="D154" s="28"/>
      <c r="E154" s="29" t="s">
        <v>2</v>
      </c>
      <c r="F154" s="29"/>
      <c r="G154" s="74"/>
      <c r="H154" s="76"/>
      <c r="I154" s="76"/>
      <c r="J154" s="75"/>
      <c r="K154" s="30"/>
    </row>
    <row r="155" spans="1:12" s="44" customFormat="1" ht="103.9" customHeight="1" x14ac:dyDescent="0.2">
      <c r="A155" s="40" t="s">
        <v>64</v>
      </c>
      <c r="B155" s="40"/>
      <c r="C155" s="40"/>
      <c r="D155" s="41" t="s">
        <v>18</v>
      </c>
      <c r="E155" s="42"/>
      <c r="F155" s="42"/>
      <c r="G155" s="84">
        <f t="shared" ref="G155:J156" si="10">G156</f>
        <v>152148400</v>
      </c>
      <c r="H155" s="84">
        <f t="shared" si="10"/>
        <v>0</v>
      </c>
      <c r="I155" s="84">
        <f t="shared" si="10"/>
        <v>152148400</v>
      </c>
      <c r="J155" s="84">
        <f t="shared" si="10"/>
        <v>0</v>
      </c>
      <c r="K155" s="43"/>
      <c r="L155" s="23"/>
    </row>
    <row r="156" spans="1:12" s="44" customFormat="1" ht="103.9" customHeight="1" x14ac:dyDescent="0.2">
      <c r="A156" s="40" t="s">
        <v>65</v>
      </c>
      <c r="B156" s="40"/>
      <c r="C156" s="40"/>
      <c r="D156" s="41" t="s">
        <v>18</v>
      </c>
      <c r="E156" s="42"/>
      <c r="F156" s="42"/>
      <c r="G156" s="84">
        <f t="shared" si="10"/>
        <v>152148400</v>
      </c>
      <c r="H156" s="84">
        <f t="shared" si="10"/>
        <v>0</v>
      </c>
      <c r="I156" s="84">
        <f t="shared" si="10"/>
        <v>152148400</v>
      </c>
      <c r="J156" s="84">
        <f t="shared" si="10"/>
        <v>0</v>
      </c>
      <c r="K156" s="43"/>
      <c r="L156" s="23"/>
    </row>
    <row r="157" spans="1:12" s="27" customFormat="1" ht="38.450000000000003" customHeight="1" x14ac:dyDescent="0.2">
      <c r="A157" s="24" t="s">
        <v>365</v>
      </c>
      <c r="B157" s="24" t="s">
        <v>115</v>
      </c>
      <c r="C157" s="24" t="s">
        <v>116</v>
      </c>
      <c r="D157" s="48" t="s">
        <v>117</v>
      </c>
      <c r="E157" s="29"/>
      <c r="F157" s="29">
        <v>0</v>
      </c>
      <c r="G157" s="88">
        <f>H157+I157</f>
        <v>152148400</v>
      </c>
      <c r="H157" s="33"/>
      <c r="I157" s="88">
        <v>152148400</v>
      </c>
      <c r="J157" s="33"/>
    </row>
    <row r="158" spans="1:12" s="44" customFormat="1" ht="77.45" customHeight="1" x14ac:dyDescent="0.2">
      <c r="A158" s="40" t="s">
        <v>137</v>
      </c>
      <c r="B158" s="40"/>
      <c r="C158" s="40"/>
      <c r="D158" s="41" t="s">
        <v>119</v>
      </c>
      <c r="E158" s="42"/>
      <c r="F158" s="42"/>
      <c r="G158" s="84">
        <f>H158+I158</f>
        <v>190502719.80000001</v>
      </c>
      <c r="H158" s="84">
        <f>H159</f>
        <v>0</v>
      </c>
      <c r="I158" s="84">
        <f>I159</f>
        <v>190502719.80000001</v>
      </c>
      <c r="J158" s="84">
        <f>J159</f>
        <v>0</v>
      </c>
      <c r="K158" s="43"/>
      <c r="L158" s="23"/>
    </row>
    <row r="159" spans="1:12" s="44" customFormat="1" ht="77.45" customHeight="1" x14ac:dyDescent="0.2">
      <c r="A159" s="40" t="s">
        <v>118</v>
      </c>
      <c r="B159" s="40"/>
      <c r="C159" s="40"/>
      <c r="D159" s="41" t="s">
        <v>119</v>
      </c>
      <c r="E159" s="42"/>
      <c r="F159" s="42">
        <v>0</v>
      </c>
      <c r="G159" s="84">
        <f>G160+G161</f>
        <v>190502719.80000001</v>
      </c>
      <c r="H159" s="84">
        <f>H160+H161</f>
        <v>0</v>
      </c>
      <c r="I159" s="84">
        <f>I160+I161</f>
        <v>190502719.80000001</v>
      </c>
      <c r="J159" s="84">
        <f>J160+J161</f>
        <v>0</v>
      </c>
      <c r="K159" s="43"/>
      <c r="L159" s="23"/>
    </row>
    <row r="160" spans="1:12" s="27" customFormat="1" ht="38.450000000000003" customHeight="1" x14ac:dyDescent="0.2">
      <c r="A160" s="24" t="s">
        <v>120</v>
      </c>
      <c r="B160" s="24" t="s">
        <v>115</v>
      </c>
      <c r="C160" s="24" t="s">
        <v>116</v>
      </c>
      <c r="D160" s="48" t="s">
        <v>117</v>
      </c>
      <c r="E160" s="29"/>
      <c r="F160" s="29">
        <v>0</v>
      </c>
      <c r="G160" s="74">
        <f>H160+I160</f>
        <v>170935519.80000001</v>
      </c>
      <c r="H160" s="33"/>
      <c r="I160" s="88">
        <f>19530000-1000000+156200000-794480.2-3000000</f>
        <v>170935519.80000001</v>
      </c>
      <c r="J160" s="33"/>
    </row>
    <row r="161" spans="1:12" s="61" customFormat="1" ht="70.900000000000006" customHeight="1" x14ac:dyDescent="0.2">
      <c r="A161" s="24" t="s">
        <v>375</v>
      </c>
      <c r="B161" s="24" t="s">
        <v>201</v>
      </c>
      <c r="C161" s="24" t="s">
        <v>8</v>
      </c>
      <c r="D161" s="25" t="s">
        <v>203</v>
      </c>
      <c r="E161" s="54"/>
      <c r="F161" s="54"/>
      <c r="G161" s="74">
        <f>H161+I161</f>
        <v>19567200</v>
      </c>
      <c r="H161" s="88"/>
      <c r="I161" s="83">
        <f>15567200+1000000+3000000</f>
        <v>19567200</v>
      </c>
      <c r="J161" s="83"/>
      <c r="K161" s="30"/>
    </row>
    <row r="162" spans="1:12" s="27" customFormat="1" ht="88.9" customHeight="1" x14ac:dyDescent="0.2">
      <c r="A162" s="24"/>
      <c r="B162" s="24"/>
      <c r="C162" s="24"/>
      <c r="D162" s="25"/>
      <c r="E162" s="26" t="s">
        <v>305</v>
      </c>
      <c r="F162" s="26" t="s">
        <v>308</v>
      </c>
      <c r="G162" s="74">
        <f>H162+I162</f>
        <v>342661119</v>
      </c>
      <c r="H162" s="75">
        <f>H164</f>
        <v>90182571</v>
      </c>
      <c r="I162" s="75">
        <f>I164</f>
        <v>252478548</v>
      </c>
      <c r="J162" s="75">
        <f>J164</f>
        <v>236453548</v>
      </c>
      <c r="K162" s="13"/>
    </row>
    <row r="163" spans="1:12" s="27" customFormat="1" ht="30.6" customHeight="1" x14ac:dyDescent="0.2">
      <c r="A163" s="28"/>
      <c r="B163" s="28"/>
      <c r="C163" s="28"/>
      <c r="D163" s="28"/>
      <c r="E163" s="29" t="s">
        <v>2</v>
      </c>
      <c r="F163" s="29"/>
      <c r="G163" s="74">
        <v>0</v>
      </c>
      <c r="H163" s="76"/>
      <c r="I163" s="76"/>
      <c r="J163" s="75"/>
      <c r="K163" s="30"/>
    </row>
    <row r="164" spans="1:12" s="44" customFormat="1" ht="77.45" customHeight="1" x14ac:dyDescent="0.2">
      <c r="A164" s="40" t="s">
        <v>128</v>
      </c>
      <c r="B164" s="40"/>
      <c r="C164" s="40"/>
      <c r="D164" s="41" t="s">
        <v>129</v>
      </c>
      <c r="E164" s="42"/>
      <c r="F164" s="42"/>
      <c r="G164" s="84">
        <f t="shared" ref="G164:G180" si="11">H164+I164</f>
        <v>342661119</v>
      </c>
      <c r="H164" s="84">
        <f>H165</f>
        <v>90182571</v>
      </c>
      <c r="I164" s="84">
        <f>I165</f>
        <v>252478548</v>
      </c>
      <c r="J164" s="84">
        <f>J165</f>
        <v>236453548</v>
      </c>
      <c r="K164" s="43"/>
      <c r="L164" s="23"/>
    </row>
    <row r="165" spans="1:12" s="44" customFormat="1" ht="77.45" customHeight="1" x14ac:dyDescent="0.2">
      <c r="A165" s="40" t="s">
        <v>130</v>
      </c>
      <c r="B165" s="40"/>
      <c r="C165" s="40"/>
      <c r="D165" s="41" t="s">
        <v>129</v>
      </c>
      <c r="E165" s="42"/>
      <c r="F165" s="42"/>
      <c r="G165" s="84">
        <f>G167+G168+G169+G179+G171+G175+G170+G174+G172+G178+G173+G177+G166+G176</f>
        <v>342661119</v>
      </c>
      <c r="H165" s="84">
        <f>H167+H168+H169+H179+H171+H175+H170+H174+H172+H178+H173+H177+H166+H176</f>
        <v>90182571</v>
      </c>
      <c r="I165" s="84">
        <f>I167+I168+I169+I179+I171+I175+I170+I174+I172+I178+I173+I177+I166+I176</f>
        <v>252478548</v>
      </c>
      <c r="J165" s="84">
        <f>J167+J168+J169+J179+J171+J175+J170+J174+J172+J178+J173+J177+J166+J176</f>
        <v>236453548</v>
      </c>
      <c r="K165" s="43"/>
      <c r="L165" s="23"/>
    </row>
    <row r="166" spans="1:12" s="37" customFormat="1" ht="78.599999999999994" customHeight="1" x14ac:dyDescent="0.2">
      <c r="A166" s="24" t="s">
        <v>396</v>
      </c>
      <c r="B166" s="24" t="s">
        <v>397</v>
      </c>
      <c r="C166" s="24" t="s">
        <v>398</v>
      </c>
      <c r="D166" s="48" t="s">
        <v>399</v>
      </c>
      <c r="E166" s="26"/>
      <c r="F166" s="26"/>
      <c r="G166" s="74">
        <f t="shared" si="11"/>
        <v>5494500</v>
      </c>
      <c r="H166" s="74"/>
      <c r="I166" s="88">
        <v>5494500</v>
      </c>
      <c r="J166" s="88">
        <v>5494500</v>
      </c>
      <c r="K166" s="93"/>
    </row>
    <row r="167" spans="1:12" s="27" customFormat="1" ht="38.450000000000003" customHeight="1" x14ac:dyDescent="0.2">
      <c r="A167" s="24" t="s">
        <v>214</v>
      </c>
      <c r="B167" s="24" t="s">
        <v>215</v>
      </c>
      <c r="C167" s="24" t="s">
        <v>7</v>
      </c>
      <c r="D167" s="48" t="s">
        <v>216</v>
      </c>
      <c r="E167" s="29"/>
      <c r="F167" s="29"/>
      <c r="G167" s="74">
        <f t="shared" si="11"/>
        <v>12653000</v>
      </c>
      <c r="H167" s="33">
        <v>12653000</v>
      </c>
      <c r="I167" s="33"/>
      <c r="J167" s="33"/>
      <c r="K167" s="30"/>
    </row>
    <row r="168" spans="1:12" s="27" customFormat="1" ht="38.450000000000003" customHeight="1" x14ac:dyDescent="0.2">
      <c r="A168" s="24" t="s">
        <v>161</v>
      </c>
      <c r="B168" s="24" t="s">
        <v>162</v>
      </c>
      <c r="C168" s="24" t="s">
        <v>7</v>
      </c>
      <c r="D168" s="48" t="s">
        <v>131</v>
      </c>
      <c r="E168" s="29"/>
      <c r="F168" s="29"/>
      <c r="G168" s="74">
        <f t="shared" si="11"/>
        <v>42196255</v>
      </c>
      <c r="H168" s="33">
        <f>42389000-192745</f>
        <v>42196255</v>
      </c>
      <c r="I168" s="33">
        <v>0</v>
      </c>
      <c r="J168" s="33">
        <v>0</v>
      </c>
      <c r="K168" s="30"/>
    </row>
    <row r="169" spans="1:12" s="27" customFormat="1" ht="38.450000000000003" customHeight="1" x14ac:dyDescent="0.2">
      <c r="A169" s="24" t="s">
        <v>160</v>
      </c>
      <c r="B169" s="24" t="s">
        <v>158</v>
      </c>
      <c r="C169" s="24" t="s">
        <v>7</v>
      </c>
      <c r="D169" s="48" t="s">
        <v>102</v>
      </c>
      <c r="E169" s="29"/>
      <c r="F169" s="29"/>
      <c r="G169" s="74">
        <f t="shared" si="11"/>
        <v>5207851</v>
      </c>
      <c r="H169" s="33">
        <f>6144700-400000-536849</f>
        <v>5207851</v>
      </c>
      <c r="I169" s="33">
        <f>4700000-4700000</f>
        <v>0</v>
      </c>
      <c r="J169" s="33">
        <f>4700000-4700000</f>
        <v>0</v>
      </c>
      <c r="K169" s="30"/>
    </row>
    <row r="170" spans="1:12" s="27" customFormat="1" ht="147.75" customHeight="1" x14ac:dyDescent="0.2">
      <c r="A170" s="24" t="s">
        <v>368</v>
      </c>
      <c r="B170" s="24" t="s">
        <v>369</v>
      </c>
      <c r="C170" s="24" t="s">
        <v>7</v>
      </c>
      <c r="D170" s="48" t="s">
        <v>370</v>
      </c>
      <c r="E170" s="29"/>
      <c r="F170" s="29"/>
      <c r="G170" s="74">
        <f t="shared" si="11"/>
        <v>5734843</v>
      </c>
      <c r="H170" s="33"/>
      <c r="I170" s="33">
        <v>5734843</v>
      </c>
      <c r="J170" s="33">
        <v>5734843</v>
      </c>
      <c r="K170" s="30"/>
    </row>
    <row r="171" spans="1:12" s="27" customFormat="1" ht="115.9" customHeight="1" x14ac:dyDescent="0.2">
      <c r="A171" s="24" t="s">
        <v>356</v>
      </c>
      <c r="B171" s="24" t="s">
        <v>357</v>
      </c>
      <c r="C171" s="24" t="s">
        <v>7</v>
      </c>
      <c r="D171" s="48" t="s">
        <v>358</v>
      </c>
      <c r="E171" s="29"/>
      <c r="F171" s="29"/>
      <c r="G171" s="74">
        <f t="shared" si="11"/>
        <v>13381300</v>
      </c>
      <c r="H171" s="33">
        <v>100995</v>
      </c>
      <c r="I171" s="33">
        <f>13381300-100995</f>
        <v>13280305</v>
      </c>
      <c r="J171" s="33">
        <f>13381300-100995</f>
        <v>13280305</v>
      </c>
      <c r="K171" s="30"/>
    </row>
    <row r="172" spans="1:12" s="37" customFormat="1" ht="162.6" customHeight="1" x14ac:dyDescent="0.2">
      <c r="A172" s="24" t="s">
        <v>400</v>
      </c>
      <c r="B172" s="24" t="s">
        <v>401</v>
      </c>
      <c r="C172" s="24" t="s">
        <v>7</v>
      </c>
      <c r="D172" s="48" t="s">
        <v>402</v>
      </c>
      <c r="E172" s="26"/>
      <c r="F172" s="26"/>
      <c r="G172" s="74">
        <f t="shared" si="11"/>
        <v>33086500</v>
      </c>
      <c r="H172" s="88">
        <v>24745070</v>
      </c>
      <c r="I172" s="88">
        <v>8341430</v>
      </c>
      <c r="J172" s="88">
        <v>8341430</v>
      </c>
      <c r="K172" s="13"/>
    </row>
    <row r="173" spans="1:12" s="37" customFormat="1" ht="162.6" customHeight="1" x14ac:dyDescent="0.2">
      <c r="A173" s="24" t="s">
        <v>405</v>
      </c>
      <c r="B173" s="24" t="s">
        <v>409</v>
      </c>
      <c r="C173" s="24" t="s">
        <v>7</v>
      </c>
      <c r="D173" s="48" t="s">
        <v>408</v>
      </c>
      <c r="E173" s="26"/>
      <c r="F173" s="26"/>
      <c r="G173" s="74">
        <f>H173+I173</f>
        <v>48910070</v>
      </c>
      <c r="H173" s="88">
        <v>12600</v>
      </c>
      <c r="I173" s="88">
        <f>48910070-12600</f>
        <v>48897470</v>
      </c>
      <c r="J173" s="88">
        <f>48910070-12600</f>
        <v>48897470</v>
      </c>
      <c r="K173" s="13"/>
    </row>
    <row r="174" spans="1:12" s="27" customFormat="1" ht="115.9" customHeight="1" x14ac:dyDescent="0.2">
      <c r="A174" s="24" t="s">
        <v>371</v>
      </c>
      <c r="B174" s="24" t="s">
        <v>372</v>
      </c>
      <c r="C174" s="24" t="s">
        <v>7</v>
      </c>
      <c r="D174" s="48" t="s">
        <v>373</v>
      </c>
      <c r="E174" s="29"/>
      <c r="F174" s="29"/>
      <c r="G174" s="74">
        <f t="shared" si="11"/>
        <v>14508000</v>
      </c>
      <c r="H174" s="33"/>
      <c r="I174" s="33">
        <f>1080000+12140000+1288000</f>
        <v>14508000</v>
      </c>
      <c r="J174" s="33">
        <f>1080000+12140000+1288000</f>
        <v>14508000</v>
      </c>
      <c r="K174" s="30"/>
    </row>
    <row r="175" spans="1:12" s="37" customFormat="1" ht="105" customHeight="1" x14ac:dyDescent="0.2">
      <c r="A175" s="24" t="s">
        <v>359</v>
      </c>
      <c r="B175" s="24" t="s">
        <v>360</v>
      </c>
      <c r="C175" s="24" t="s">
        <v>7</v>
      </c>
      <c r="D175" s="48" t="s">
        <v>361</v>
      </c>
      <c r="E175" s="26"/>
      <c r="F175" s="26"/>
      <c r="G175" s="74">
        <f t="shared" si="11"/>
        <v>101732000</v>
      </c>
      <c r="H175" s="33">
        <v>0</v>
      </c>
      <c r="I175" s="88">
        <v>101732000</v>
      </c>
      <c r="J175" s="88">
        <v>101732000</v>
      </c>
      <c r="K175" s="13"/>
    </row>
    <row r="176" spans="1:12" s="37" customFormat="1" ht="105" customHeight="1" x14ac:dyDescent="0.2">
      <c r="A176" s="24" t="s">
        <v>425</v>
      </c>
      <c r="B176" s="24" t="s">
        <v>426</v>
      </c>
      <c r="C176" s="24" t="s">
        <v>7</v>
      </c>
      <c r="D176" s="48" t="s">
        <v>427</v>
      </c>
      <c r="E176" s="26"/>
      <c r="F176" s="26"/>
      <c r="G176" s="74">
        <f>H176+I176</f>
        <v>3420000</v>
      </c>
      <c r="H176" s="33"/>
      <c r="I176" s="88">
        <f>1140000+2280000</f>
        <v>3420000</v>
      </c>
      <c r="J176" s="88">
        <f>1140000+2280000</f>
        <v>3420000</v>
      </c>
      <c r="K176" s="13"/>
    </row>
    <row r="177" spans="1:12" s="37" customFormat="1" ht="105" customHeight="1" x14ac:dyDescent="0.2">
      <c r="A177" s="24" t="s">
        <v>407</v>
      </c>
      <c r="B177" s="24" t="s">
        <v>406</v>
      </c>
      <c r="C177" s="24" t="s">
        <v>7</v>
      </c>
      <c r="D177" s="48" t="s">
        <v>410</v>
      </c>
      <c r="E177" s="26"/>
      <c r="F177" s="26"/>
      <c r="G177" s="74">
        <f>H177+I177</f>
        <v>16025000</v>
      </c>
      <c r="H177" s="33"/>
      <c r="I177" s="88">
        <v>16025000</v>
      </c>
      <c r="J177" s="88"/>
      <c r="K177" s="13"/>
    </row>
    <row r="178" spans="1:12" s="37" customFormat="1" ht="38.450000000000003" customHeight="1" x14ac:dyDescent="0.2">
      <c r="A178" s="24" t="s">
        <v>403</v>
      </c>
      <c r="B178" s="24" t="s">
        <v>312</v>
      </c>
      <c r="C178" s="24" t="s">
        <v>7</v>
      </c>
      <c r="D178" s="48" t="s">
        <v>404</v>
      </c>
      <c r="E178" s="26"/>
      <c r="F178" s="26"/>
      <c r="G178" s="74">
        <f t="shared" si="11"/>
        <v>35045000</v>
      </c>
      <c r="H178" s="33"/>
      <c r="I178" s="88">
        <v>35045000</v>
      </c>
      <c r="J178" s="88">
        <v>35045000</v>
      </c>
      <c r="K178" s="13"/>
    </row>
    <row r="179" spans="1:12" s="37" customFormat="1" ht="105" customHeight="1" x14ac:dyDescent="0.2">
      <c r="A179" s="24" t="s">
        <v>196</v>
      </c>
      <c r="B179" s="24" t="s">
        <v>194</v>
      </c>
      <c r="C179" s="24" t="s">
        <v>9</v>
      </c>
      <c r="D179" s="48" t="s">
        <v>195</v>
      </c>
      <c r="E179" s="26"/>
      <c r="F179" s="26"/>
      <c r="G179" s="74">
        <f t="shared" si="11"/>
        <v>5266800</v>
      </c>
      <c r="H179" s="33">
        <f>2431000+2835800</f>
        <v>5266800</v>
      </c>
      <c r="I179" s="88"/>
      <c r="J179" s="88"/>
      <c r="K179" s="13"/>
    </row>
    <row r="180" spans="1:12" s="27" customFormat="1" ht="147.6" customHeight="1" x14ac:dyDescent="0.2">
      <c r="A180" s="24"/>
      <c r="B180" s="24"/>
      <c r="C180" s="24"/>
      <c r="D180" s="25"/>
      <c r="E180" s="26" t="s">
        <v>309</v>
      </c>
      <c r="F180" s="26" t="s">
        <v>328</v>
      </c>
      <c r="G180" s="74">
        <f t="shared" si="11"/>
        <v>10000000</v>
      </c>
      <c r="H180" s="75">
        <f>H182</f>
        <v>9725000</v>
      </c>
      <c r="I180" s="75">
        <f>I182</f>
        <v>275000</v>
      </c>
      <c r="J180" s="75">
        <f>J182</f>
        <v>275000</v>
      </c>
      <c r="K180" s="13">
        <f>I180-J180</f>
        <v>0</v>
      </c>
    </row>
    <row r="181" spans="1:12" s="27" customFormat="1" ht="30.6" customHeight="1" x14ac:dyDescent="0.2">
      <c r="A181" s="28"/>
      <c r="B181" s="28"/>
      <c r="C181" s="28"/>
      <c r="D181" s="28"/>
      <c r="E181" s="29" t="s">
        <v>2</v>
      </c>
      <c r="F181" s="29"/>
      <c r="G181" s="74">
        <v>0</v>
      </c>
      <c r="H181" s="76"/>
      <c r="I181" s="76"/>
      <c r="J181" s="75"/>
      <c r="K181" s="30"/>
    </row>
    <row r="182" spans="1:12" s="44" customFormat="1" ht="94.15" customHeight="1" x14ac:dyDescent="0.2">
      <c r="A182" s="40" t="s">
        <v>265</v>
      </c>
      <c r="B182" s="40"/>
      <c r="C182" s="40"/>
      <c r="D182" s="41" t="s">
        <v>269</v>
      </c>
      <c r="E182" s="42"/>
      <c r="F182" s="42"/>
      <c r="G182" s="84">
        <f t="shared" ref="G182:G189" si="12">H182+I182</f>
        <v>10000000</v>
      </c>
      <c r="H182" s="84">
        <f>H183</f>
        <v>9725000</v>
      </c>
      <c r="I182" s="84">
        <f>I183</f>
        <v>275000</v>
      </c>
      <c r="J182" s="84">
        <f>J183</f>
        <v>275000</v>
      </c>
      <c r="K182" s="43"/>
      <c r="L182" s="23"/>
    </row>
    <row r="183" spans="1:12" s="44" customFormat="1" ht="94.15" customHeight="1" x14ac:dyDescent="0.2">
      <c r="A183" s="40" t="s">
        <v>264</v>
      </c>
      <c r="B183" s="40"/>
      <c r="C183" s="40"/>
      <c r="D183" s="41" t="s">
        <v>269</v>
      </c>
      <c r="E183" s="42"/>
      <c r="F183" s="42"/>
      <c r="G183" s="84">
        <f>H183+I183</f>
        <v>10000000</v>
      </c>
      <c r="H183" s="84">
        <f>H184+H186+H187+H188+H185</f>
        <v>9725000</v>
      </c>
      <c r="I183" s="84">
        <f>I184+I186+I187+I188+I185</f>
        <v>275000</v>
      </c>
      <c r="J183" s="84">
        <f>J184+J186+J187+J188+J185</f>
        <v>275000</v>
      </c>
      <c r="K183" s="43"/>
      <c r="L183" s="23"/>
    </row>
    <row r="184" spans="1:12" s="27" customFormat="1" ht="38.450000000000003" customHeight="1" x14ac:dyDescent="0.2">
      <c r="A184" s="24" t="s">
        <v>266</v>
      </c>
      <c r="B184" s="24" t="s">
        <v>158</v>
      </c>
      <c r="C184" s="24" t="s">
        <v>159</v>
      </c>
      <c r="D184" s="48" t="s">
        <v>102</v>
      </c>
      <c r="E184" s="29"/>
      <c r="F184" s="29"/>
      <c r="G184" s="74">
        <f t="shared" si="12"/>
        <v>770000</v>
      </c>
      <c r="H184" s="33">
        <v>770000</v>
      </c>
      <c r="I184" s="33"/>
      <c r="J184" s="33"/>
      <c r="K184" s="30"/>
    </row>
    <row r="185" spans="1:12" s="27" customFormat="1" ht="87.6" customHeight="1" x14ac:dyDescent="0.2">
      <c r="A185" s="24" t="s">
        <v>393</v>
      </c>
      <c r="B185" s="24" t="s">
        <v>394</v>
      </c>
      <c r="C185" s="24" t="s">
        <v>13</v>
      </c>
      <c r="D185" s="48" t="s">
        <v>395</v>
      </c>
      <c r="E185" s="29"/>
      <c r="F185" s="29"/>
      <c r="G185" s="74">
        <f>H185+I185</f>
        <v>1000000</v>
      </c>
      <c r="H185" s="33">
        <v>1000000</v>
      </c>
      <c r="I185" s="33"/>
      <c r="J185" s="33"/>
      <c r="K185" s="30"/>
    </row>
    <row r="186" spans="1:12" s="27" customFormat="1" ht="87.6" customHeight="1" x14ac:dyDescent="0.2">
      <c r="A186" s="24" t="s">
        <v>310</v>
      </c>
      <c r="B186" s="24" t="s">
        <v>104</v>
      </c>
      <c r="C186" s="24" t="s">
        <v>12</v>
      </c>
      <c r="D186" s="48" t="s">
        <v>340</v>
      </c>
      <c r="E186" s="29"/>
      <c r="F186" s="29"/>
      <c r="G186" s="74">
        <f>H186+I186</f>
        <v>5500000</v>
      </c>
      <c r="H186" s="33">
        <v>5225000</v>
      </c>
      <c r="I186" s="33">
        <v>275000</v>
      </c>
      <c r="J186" s="33">
        <v>275000</v>
      </c>
      <c r="K186" s="30"/>
    </row>
    <row r="187" spans="1:12" s="27" customFormat="1" ht="38.450000000000003" customHeight="1" x14ac:dyDescent="0.2">
      <c r="A187" s="24" t="s">
        <v>267</v>
      </c>
      <c r="B187" s="24" t="s">
        <v>108</v>
      </c>
      <c r="C187" s="24" t="s">
        <v>15</v>
      </c>
      <c r="D187" s="48" t="s">
        <v>107</v>
      </c>
      <c r="E187" s="29"/>
      <c r="F187" s="29"/>
      <c r="G187" s="74">
        <f t="shared" si="12"/>
        <v>1021400</v>
      </c>
      <c r="H187" s="33">
        <v>1021400</v>
      </c>
      <c r="I187" s="33"/>
      <c r="J187" s="33"/>
      <c r="K187" s="30"/>
    </row>
    <row r="188" spans="1:12" s="27" customFormat="1" ht="87.6" customHeight="1" x14ac:dyDescent="0.2">
      <c r="A188" s="24" t="s">
        <v>268</v>
      </c>
      <c r="B188" s="24" t="s">
        <v>37</v>
      </c>
      <c r="C188" s="24" t="s">
        <v>16</v>
      </c>
      <c r="D188" s="48" t="s">
        <v>348</v>
      </c>
      <c r="E188" s="29"/>
      <c r="F188" s="29"/>
      <c r="G188" s="74">
        <f t="shared" si="12"/>
        <v>1708600</v>
      </c>
      <c r="H188" s="33">
        <f>708600+1000000</f>
        <v>1708600</v>
      </c>
      <c r="I188" s="33"/>
      <c r="J188" s="33"/>
      <c r="K188" s="30"/>
    </row>
    <row r="189" spans="1:12" s="27" customFormat="1" ht="85.15" customHeight="1" x14ac:dyDescent="0.2">
      <c r="A189" s="24"/>
      <c r="B189" s="24"/>
      <c r="C189" s="24"/>
      <c r="D189" s="25"/>
      <c r="E189" s="26" t="s">
        <v>273</v>
      </c>
      <c r="F189" s="26" t="s">
        <v>249</v>
      </c>
      <c r="G189" s="74">
        <f t="shared" si="12"/>
        <v>2298800</v>
      </c>
      <c r="H189" s="75">
        <f>H191</f>
        <v>2298800</v>
      </c>
      <c r="I189" s="75">
        <f>I191</f>
        <v>0</v>
      </c>
      <c r="J189" s="75">
        <f>J191</f>
        <v>0</v>
      </c>
      <c r="K189" s="13">
        <f>I189-J189</f>
        <v>0</v>
      </c>
    </row>
    <row r="190" spans="1:12" s="27" customFormat="1" ht="30.6" customHeight="1" x14ac:dyDescent="0.2">
      <c r="A190" s="28"/>
      <c r="B190" s="28"/>
      <c r="C190" s="28"/>
      <c r="D190" s="28"/>
      <c r="E190" s="29" t="s">
        <v>2</v>
      </c>
      <c r="F190" s="29"/>
      <c r="G190" s="74"/>
      <c r="H190" s="76"/>
      <c r="I190" s="76"/>
      <c r="J190" s="75"/>
      <c r="K190" s="30"/>
    </row>
    <row r="191" spans="1:12" s="44" customFormat="1" ht="72.599999999999994" customHeight="1" x14ac:dyDescent="0.2">
      <c r="A191" s="40" t="s">
        <v>26</v>
      </c>
      <c r="B191" s="40"/>
      <c r="C191" s="40"/>
      <c r="D191" s="41" t="s">
        <v>10</v>
      </c>
      <c r="E191" s="42"/>
      <c r="F191" s="42"/>
      <c r="G191" s="84">
        <f>H191+I191</f>
        <v>2298800</v>
      </c>
      <c r="H191" s="84">
        <f>H192</f>
        <v>2298800</v>
      </c>
      <c r="I191" s="84">
        <f>I192</f>
        <v>0</v>
      </c>
      <c r="J191" s="84">
        <f>J192</f>
        <v>0</v>
      </c>
      <c r="K191" s="43"/>
      <c r="L191" s="23"/>
    </row>
    <row r="192" spans="1:12" s="44" customFormat="1" ht="72.599999999999994" customHeight="1" x14ac:dyDescent="0.2">
      <c r="A192" s="40" t="s">
        <v>27</v>
      </c>
      <c r="B192" s="40"/>
      <c r="C192" s="40"/>
      <c r="D192" s="41" t="s">
        <v>10</v>
      </c>
      <c r="E192" s="42"/>
      <c r="F192" s="42"/>
      <c r="G192" s="84">
        <f>H192+I192</f>
        <v>2298800</v>
      </c>
      <c r="H192" s="84">
        <f>H193+H194</f>
        <v>2298800</v>
      </c>
      <c r="I192" s="84">
        <f>I193+I194</f>
        <v>0</v>
      </c>
      <c r="J192" s="84">
        <f>J193+J194</f>
        <v>0</v>
      </c>
      <c r="K192" s="43"/>
      <c r="L192" s="23"/>
    </row>
    <row r="193" spans="1:12" s="27" customFormat="1" ht="70.900000000000006" customHeight="1" x14ac:dyDescent="0.2">
      <c r="A193" s="24" t="s">
        <v>53</v>
      </c>
      <c r="B193" s="24">
        <v>3112</v>
      </c>
      <c r="C193" s="24" t="s">
        <v>9</v>
      </c>
      <c r="D193" s="48" t="s">
        <v>31</v>
      </c>
      <c r="E193" s="63"/>
      <c r="F193" s="33"/>
      <c r="G193" s="74">
        <f>H193+I193</f>
        <v>1098800</v>
      </c>
      <c r="H193" s="33">
        <v>1098800</v>
      </c>
      <c r="I193" s="33"/>
      <c r="J193" s="33"/>
      <c r="K193" s="30"/>
    </row>
    <row r="194" spans="1:12" s="27" customFormat="1" ht="70.900000000000006" customHeight="1" x14ac:dyDescent="0.2">
      <c r="A194" s="24" t="s">
        <v>98</v>
      </c>
      <c r="B194" s="24" t="s">
        <v>106</v>
      </c>
      <c r="C194" s="24" t="s">
        <v>12</v>
      </c>
      <c r="D194" s="48" t="s">
        <v>99</v>
      </c>
      <c r="E194" s="63"/>
      <c r="F194" s="33"/>
      <c r="G194" s="74">
        <f>H194+I194</f>
        <v>1200000</v>
      </c>
      <c r="H194" s="33">
        <v>1200000</v>
      </c>
      <c r="I194" s="33"/>
      <c r="J194" s="33"/>
      <c r="K194" s="30"/>
    </row>
    <row r="195" spans="1:12" s="27" customFormat="1" ht="71.45" customHeight="1" x14ac:dyDescent="0.2">
      <c r="A195" s="24"/>
      <c r="B195" s="24"/>
      <c r="C195" s="24"/>
      <c r="D195" s="25"/>
      <c r="E195" s="26" t="s">
        <v>274</v>
      </c>
      <c r="F195" s="26" t="s">
        <v>250</v>
      </c>
      <c r="G195" s="74">
        <f>H195+I195</f>
        <v>16681457</v>
      </c>
      <c r="H195" s="75">
        <f>H197</f>
        <v>16630457</v>
      </c>
      <c r="I195" s="75">
        <f>I197</f>
        <v>51000</v>
      </c>
      <c r="J195" s="75">
        <f>J197</f>
        <v>51000</v>
      </c>
      <c r="K195" s="13">
        <f>I195-J195</f>
        <v>0</v>
      </c>
    </row>
    <row r="196" spans="1:12" s="27" customFormat="1" ht="30.6" customHeight="1" x14ac:dyDescent="0.2">
      <c r="A196" s="28"/>
      <c r="B196" s="28"/>
      <c r="C196" s="28"/>
      <c r="D196" s="28"/>
      <c r="E196" s="29" t="s">
        <v>2</v>
      </c>
      <c r="F196" s="29"/>
      <c r="G196" s="74">
        <v>0</v>
      </c>
      <c r="H196" s="76"/>
      <c r="I196" s="76"/>
      <c r="J196" s="75"/>
      <c r="K196" s="30"/>
    </row>
    <row r="197" spans="1:12" s="44" customFormat="1" ht="86.45" customHeight="1" x14ac:dyDescent="0.2">
      <c r="A197" s="40" t="s">
        <v>165</v>
      </c>
      <c r="B197" s="40"/>
      <c r="C197" s="40"/>
      <c r="D197" s="41" t="s">
        <v>167</v>
      </c>
      <c r="E197" s="42"/>
      <c r="F197" s="42"/>
      <c r="G197" s="84">
        <f t="shared" ref="G197:G204" si="13">H197+I197</f>
        <v>16681457</v>
      </c>
      <c r="H197" s="84">
        <f>H198</f>
        <v>16630457</v>
      </c>
      <c r="I197" s="84">
        <f>I198</f>
        <v>51000</v>
      </c>
      <c r="J197" s="84">
        <f>J198</f>
        <v>51000</v>
      </c>
      <c r="K197" s="43"/>
      <c r="L197" s="23"/>
    </row>
    <row r="198" spans="1:12" s="44" customFormat="1" ht="86.45" customHeight="1" x14ac:dyDescent="0.2">
      <c r="A198" s="40" t="s">
        <v>166</v>
      </c>
      <c r="B198" s="40"/>
      <c r="C198" s="40"/>
      <c r="D198" s="41" t="s">
        <v>167</v>
      </c>
      <c r="E198" s="42"/>
      <c r="F198" s="42"/>
      <c r="G198" s="84">
        <f t="shared" si="13"/>
        <v>16681457</v>
      </c>
      <c r="H198" s="84">
        <f>SUM(H199:H203)</f>
        <v>16630457</v>
      </c>
      <c r="I198" s="84">
        <f>SUM(I199:I203)</f>
        <v>51000</v>
      </c>
      <c r="J198" s="84">
        <f>SUM(J199:J203)</f>
        <v>51000</v>
      </c>
      <c r="K198" s="43"/>
      <c r="L198" s="23"/>
    </row>
    <row r="199" spans="1:12" s="27" customFormat="1" ht="38.450000000000003" customHeight="1" x14ac:dyDescent="0.2">
      <c r="A199" s="24" t="s">
        <v>260</v>
      </c>
      <c r="B199" s="24" t="s">
        <v>158</v>
      </c>
      <c r="C199" s="24" t="s">
        <v>7</v>
      </c>
      <c r="D199" s="48" t="s">
        <v>102</v>
      </c>
      <c r="E199" s="29"/>
      <c r="F199" s="29"/>
      <c r="G199" s="74">
        <f t="shared" si="13"/>
        <v>1105100</v>
      </c>
      <c r="H199" s="33">
        <v>1105100</v>
      </c>
      <c r="I199" s="33"/>
      <c r="J199" s="33"/>
      <c r="K199" s="30"/>
    </row>
    <row r="200" spans="1:12" s="27" customFormat="1" ht="38.450000000000003" customHeight="1" x14ac:dyDescent="0.2">
      <c r="A200" s="24" t="s">
        <v>169</v>
      </c>
      <c r="B200" s="24" t="s">
        <v>170</v>
      </c>
      <c r="C200" s="24" t="s">
        <v>168</v>
      </c>
      <c r="D200" s="48" t="s">
        <v>171</v>
      </c>
      <c r="E200" s="29"/>
      <c r="F200" s="29"/>
      <c r="G200" s="74">
        <f t="shared" si="13"/>
        <v>3820477</v>
      </c>
      <c r="H200" s="33">
        <f>3497593+271884</f>
        <v>3769477</v>
      </c>
      <c r="I200" s="33">
        <v>51000</v>
      </c>
      <c r="J200" s="33">
        <v>51000</v>
      </c>
      <c r="K200" s="30"/>
    </row>
    <row r="201" spans="1:12" s="27" customFormat="1" ht="70.900000000000006" customHeight="1" x14ac:dyDescent="0.2">
      <c r="A201" s="24" t="s">
        <v>172</v>
      </c>
      <c r="B201" s="24" t="s">
        <v>173</v>
      </c>
      <c r="C201" s="24" t="s">
        <v>174</v>
      </c>
      <c r="D201" s="25" t="s">
        <v>175</v>
      </c>
      <c r="E201" s="63"/>
      <c r="F201" s="33"/>
      <c r="G201" s="74">
        <f t="shared" si="13"/>
        <v>2540980</v>
      </c>
      <c r="H201" s="33">
        <v>2540980</v>
      </c>
      <c r="I201" s="33"/>
      <c r="J201" s="33"/>
      <c r="K201" s="30"/>
    </row>
    <row r="202" spans="1:12" s="27" customFormat="1" ht="38.450000000000003" customHeight="1" x14ac:dyDescent="0.2">
      <c r="A202" s="24" t="s">
        <v>176</v>
      </c>
      <c r="B202" s="24" t="s">
        <v>108</v>
      </c>
      <c r="C202" s="24" t="s">
        <v>15</v>
      </c>
      <c r="D202" s="48" t="s">
        <v>107</v>
      </c>
      <c r="E202" s="29"/>
      <c r="F202" s="29"/>
      <c r="G202" s="74">
        <f t="shared" si="13"/>
        <v>8444400</v>
      </c>
      <c r="H202" s="33">
        <v>8444400</v>
      </c>
      <c r="I202" s="33"/>
      <c r="J202" s="33"/>
      <c r="K202" s="30"/>
    </row>
    <row r="203" spans="1:12" s="27" customFormat="1" ht="38.450000000000003" customHeight="1" x14ac:dyDescent="0.2">
      <c r="A203" s="24">
        <v>1018410</v>
      </c>
      <c r="B203" s="24">
        <v>8410</v>
      </c>
      <c r="C203" s="24" t="s">
        <v>193</v>
      </c>
      <c r="D203" s="48" t="s">
        <v>322</v>
      </c>
      <c r="E203" s="29"/>
      <c r="F203" s="29"/>
      <c r="G203" s="74">
        <f t="shared" si="13"/>
        <v>770500</v>
      </c>
      <c r="H203" s="33">
        <v>770500</v>
      </c>
      <c r="I203" s="33"/>
      <c r="J203" s="33"/>
      <c r="K203" s="30"/>
    </row>
    <row r="204" spans="1:12" s="27" customFormat="1" ht="117" customHeight="1" x14ac:dyDescent="0.2">
      <c r="A204" s="24"/>
      <c r="B204" s="24"/>
      <c r="C204" s="24"/>
      <c r="D204" s="25"/>
      <c r="E204" s="26" t="s">
        <v>301</v>
      </c>
      <c r="F204" s="26" t="s">
        <v>261</v>
      </c>
      <c r="G204" s="74">
        <f t="shared" si="13"/>
        <v>2887000</v>
      </c>
      <c r="H204" s="75">
        <f>H206+H209</f>
        <v>2887000</v>
      </c>
      <c r="I204" s="75">
        <f>I206+I209</f>
        <v>0</v>
      </c>
      <c r="J204" s="75">
        <f>J206+J209</f>
        <v>0</v>
      </c>
      <c r="K204" s="13">
        <f>I204-J204</f>
        <v>0</v>
      </c>
    </row>
    <row r="205" spans="1:12" s="27" customFormat="1" ht="30.6" customHeight="1" x14ac:dyDescent="0.2">
      <c r="A205" s="28"/>
      <c r="B205" s="28"/>
      <c r="C205" s="28"/>
      <c r="D205" s="28"/>
      <c r="E205" s="29" t="s">
        <v>2</v>
      </c>
      <c r="F205" s="29"/>
      <c r="G205" s="74">
        <v>0</v>
      </c>
      <c r="H205" s="76"/>
      <c r="I205" s="76"/>
      <c r="J205" s="75"/>
      <c r="K205" s="30"/>
    </row>
    <row r="206" spans="1:12" s="27" customFormat="1" ht="80.25" customHeight="1" x14ac:dyDescent="0.2">
      <c r="A206" s="31" t="s">
        <v>177</v>
      </c>
      <c r="B206" s="31"/>
      <c r="C206" s="31"/>
      <c r="D206" s="32" t="s">
        <v>178</v>
      </c>
      <c r="E206" s="63"/>
      <c r="F206" s="63"/>
      <c r="G206" s="74">
        <f t="shared" ref="G206:G212" si="14">H206+I206</f>
        <v>1189000</v>
      </c>
      <c r="H206" s="75">
        <f t="shared" ref="H206:J207" si="15">H207</f>
        <v>1189000</v>
      </c>
      <c r="I206" s="75">
        <f t="shared" si="15"/>
        <v>0</v>
      </c>
      <c r="J206" s="75">
        <f t="shared" si="15"/>
        <v>0</v>
      </c>
      <c r="K206" s="30"/>
    </row>
    <row r="207" spans="1:12" s="27" customFormat="1" ht="80.25" customHeight="1" x14ac:dyDescent="0.2">
      <c r="A207" s="31" t="s">
        <v>179</v>
      </c>
      <c r="B207" s="31"/>
      <c r="C207" s="31"/>
      <c r="D207" s="32" t="s">
        <v>178</v>
      </c>
      <c r="E207" s="63"/>
      <c r="F207" s="63"/>
      <c r="G207" s="74">
        <f t="shared" si="14"/>
        <v>1189000</v>
      </c>
      <c r="H207" s="75">
        <f t="shared" si="15"/>
        <v>1189000</v>
      </c>
      <c r="I207" s="75">
        <f t="shared" si="15"/>
        <v>0</v>
      </c>
      <c r="J207" s="75">
        <f t="shared" si="15"/>
        <v>0</v>
      </c>
      <c r="K207" s="30"/>
    </row>
    <row r="208" spans="1:12" s="27" customFormat="1" ht="70.900000000000006" customHeight="1" x14ac:dyDescent="0.2">
      <c r="A208" s="24" t="s">
        <v>180</v>
      </c>
      <c r="B208" s="24" t="s">
        <v>181</v>
      </c>
      <c r="C208" s="24" t="s">
        <v>25</v>
      </c>
      <c r="D208" s="25" t="s">
        <v>182</v>
      </c>
      <c r="E208" s="63"/>
      <c r="F208" s="33"/>
      <c r="G208" s="74">
        <f t="shared" si="14"/>
        <v>1189000</v>
      </c>
      <c r="H208" s="33">
        <v>1189000</v>
      </c>
      <c r="I208" s="33"/>
      <c r="J208" s="33"/>
      <c r="K208" s="30"/>
    </row>
    <row r="209" spans="1:12" s="27" customFormat="1" ht="80.25" customHeight="1" x14ac:dyDescent="0.2">
      <c r="A209" s="31" t="s">
        <v>183</v>
      </c>
      <c r="B209" s="31"/>
      <c r="C209" s="31"/>
      <c r="D209" s="32" t="s">
        <v>200</v>
      </c>
      <c r="E209" s="63"/>
      <c r="F209" s="63"/>
      <c r="G209" s="74">
        <f t="shared" si="14"/>
        <v>1698000</v>
      </c>
      <c r="H209" s="75">
        <f t="shared" ref="H209:J210" si="16">H210</f>
        <v>1698000</v>
      </c>
      <c r="I209" s="75">
        <f t="shared" si="16"/>
        <v>0</v>
      </c>
      <c r="J209" s="75">
        <f t="shared" si="16"/>
        <v>0</v>
      </c>
      <c r="K209" s="30"/>
    </row>
    <row r="210" spans="1:12" s="27" customFormat="1" ht="80.25" customHeight="1" x14ac:dyDescent="0.2">
      <c r="A210" s="31" t="s">
        <v>184</v>
      </c>
      <c r="B210" s="31"/>
      <c r="C210" s="31"/>
      <c r="D210" s="32" t="s">
        <v>200</v>
      </c>
      <c r="E210" s="63"/>
      <c r="F210" s="63"/>
      <c r="G210" s="74">
        <f t="shared" si="14"/>
        <v>1698000</v>
      </c>
      <c r="H210" s="75">
        <f t="shared" si="16"/>
        <v>1698000</v>
      </c>
      <c r="I210" s="75">
        <f t="shared" si="16"/>
        <v>0</v>
      </c>
      <c r="J210" s="75">
        <f t="shared" si="16"/>
        <v>0</v>
      </c>
      <c r="K210" s="30"/>
    </row>
    <row r="211" spans="1:12" s="37" customFormat="1" ht="38.450000000000003" customHeight="1" x14ac:dyDescent="0.2">
      <c r="A211" s="24" t="s">
        <v>185</v>
      </c>
      <c r="B211" s="24" t="s">
        <v>108</v>
      </c>
      <c r="C211" s="24" t="s">
        <v>15</v>
      </c>
      <c r="D211" s="48" t="s">
        <v>107</v>
      </c>
      <c r="E211" s="29"/>
      <c r="F211" s="29"/>
      <c r="G211" s="74">
        <f t="shared" si="14"/>
        <v>1698000</v>
      </c>
      <c r="H211" s="33">
        <v>1698000</v>
      </c>
      <c r="I211" s="33"/>
      <c r="J211" s="33"/>
      <c r="K211" s="51"/>
      <c r="L211" s="27"/>
    </row>
    <row r="212" spans="1:12" s="27" customFormat="1" ht="85.15" customHeight="1" x14ac:dyDescent="0.2">
      <c r="A212" s="24"/>
      <c r="B212" s="24"/>
      <c r="C212" s="24"/>
      <c r="D212" s="25"/>
      <c r="E212" s="26" t="s">
        <v>302</v>
      </c>
      <c r="F212" s="26" t="s">
        <v>251</v>
      </c>
      <c r="G212" s="74">
        <f t="shared" si="14"/>
        <v>8600000</v>
      </c>
      <c r="H212" s="75">
        <f>H214</f>
        <v>8600000</v>
      </c>
      <c r="I212" s="75">
        <f>I214</f>
        <v>0</v>
      </c>
      <c r="J212" s="75">
        <f>J214</f>
        <v>0</v>
      </c>
      <c r="K212" s="13">
        <f>I212-J212</f>
        <v>0</v>
      </c>
    </row>
    <row r="213" spans="1:12" s="27" customFormat="1" ht="30.6" customHeight="1" x14ac:dyDescent="0.2">
      <c r="A213" s="28"/>
      <c r="B213" s="28"/>
      <c r="C213" s="28"/>
      <c r="D213" s="28"/>
      <c r="E213" s="29" t="s">
        <v>2</v>
      </c>
      <c r="F213" s="29"/>
      <c r="G213" s="74">
        <v>0</v>
      </c>
      <c r="H213" s="76"/>
      <c r="I213" s="76"/>
      <c r="J213" s="75"/>
      <c r="K213" s="30"/>
    </row>
    <row r="214" spans="1:12" s="27" customFormat="1" ht="103.9" customHeight="1" x14ac:dyDescent="0.2">
      <c r="A214" s="31" t="s">
        <v>186</v>
      </c>
      <c r="B214" s="31"/>
      <c r="C214" s="31"/>
      <c r="D214" s="32" t="s">
        <v>191</v>
      </c>
      <c r="E214" s="63"/>
      <c r="F214" s="63"/>
      <c r="G214" s="74">
        <f>H214+I214</f>
        <v>8600000</v>
      </c>
      <c r="H214" s="75">
        <f t="shared" ref="H214:J215" si="17">H215</f>
        <v>8600000</v>
      </c>
      <c r="I214" s="75">
        <f t="shared" si="17"/>
        <v>0</v>
      </c>
      <c r="J214" s="75">
        <f t="shared" si="17"/>
        <v>0</v>
      </c>
      <c r="K214" s="30"/>
    </row>
    <row r="215" spans="1:12" s="27" customFormat="1" ht="103.9" customHeight="1" x14ac:dyDescent="0.2">
      <c r="A215" s="31" t="s">
        <v>187</v>
      </c>
      <c r="B215" s="31"/>
      <c r="C215" s="31"/>
      <c r="D215" s="32" t="s">
        <v>191</v>
      </c>
      <c r="E215" s="63"/>
      <c r="F215" s="63"/>
      <c r="G215" s="74">
        <f>H215+I215</f>
        <v>8600000</v>
      </c>
      <c r="H215" s="75">
        <f t="shared" si="17"/>
        <v>8600000</v>
      </c>
      <c r="I215" s="75">
        <f t="shared" si="17"/>
        <v>0</v>
      </c>
      <c r="J215" s="75">
        <f t="shared" si="17"/>
        <v>0</v>
      </c>
      <c r="K215" s="30"/>
    </row>
    <row r="216" spans="1:12" s="37" customFormat="1" ht="38.450000000000003" customHeight="1" x14ac:dyDescent="0.2">
      <c r="A216" s="24" t="s">
        <v>188</v>
      </c>
      <c r="B216" s="24" t="s">
        <v>158</v>
      </c>
      <c r="C216" s="24" t="s">
        <v>7</v>
      </c>
      <c r="D216" s="48" t="s">
        <v>102</v>
      </c>
      <c r="E216" s="29"/>
      <c r="F216" s="29"/>
      <c r="G216" s="74">
        <f>H216+I216</f>
        <v>8600000</v>
      </c>
      <c r="H216" s="33">
        <f>2000000+6600000</f>
        <v>8600000</v>
      </c>
      <c r="I216" s="33"/>
      <c r="J216" s="33"/>
      <c r="K216" s="51"/>
      <c r="L216" s="27"/>
    </row>
    <row r="217" spans="1:12" s="27" customFormat="1" ht="101.45" customHeight="1" x14ac:dyDescent="0.2">
      <c r="A217" s="24"/>
      <c r="B217" s="24"/>
      <c r="C217" s="24"/>
      <c r="D217" s="25"/>
      <c r="E217" s="26" t="s">
        <v>332</v>
      </c>
      <c r="F217" s="26" t="s">
        <v>252</v>
      </c>
      <c r="G217" s="74">
        <f>H217+I217</f>
        <v>2000000</v>
      </c>
      <c r="H217" s="75">
        <f>H219</f>
        <v>2000000</v>
      </c>
      <c r="I217" s="75">
        <f>I219</f>
        <v>0</v>
      </c>
      <c r="J217" s="75">
        <f>J219</f>
        <v>0</v>
      </c>
      <c r="K217" s="13">
        <f>I217-J217</f>
        <v>0</v>
      </c>
    </row>
    <row r="218" spans="1:12" s="27" customFormat="1" ht="30.6" customHeight="1" x14ac:dyDescent="0.2">
      <c r="A218" s="28"/>
      <c r="B218" s="28"/>
      <c r="C218" s="28"/>
      <c r="D218" s="28"/>
      <c r="E218" s="29" t="s">
        <v>2</v>
      </c>
      <c r="F218" s="29"/>
      <c r="G218" s="74"/>
      <c r="H218" s="76"/>
      <c r="I218" s="76"/>
      <c r="J218" s="75"/>
      <c r="K218" s="30"/>
    </row>
    <row r="219" spans="1:12" s="27" customFormat="1" ht="103.9" customHeight="1" x14ac:dyDescent="0.2">
      <c r="A219" s="31" t="s">
        <v>186</v>
      </c>
      <c r="B219" s="31"/>
      <c r="C219" s="31"/>
      <c r="D219" s="32" t="s">
        <v>191</v>
      </c>
      <c r="E219" s="63"/>
      <c r="F219" s="63"/>
      <c r="G219" s="74">
        <f>H219+I219</f>
        <v>2000000</v>
      </c>
      <c r="H219" s="75">
        <f t="shared" ref="H219:J220" si="18">H220</f>
        <v>2000000</v>
      </c>
      <c r="I219" s="75">
        <f t="shared" si="18"/>
        <v>0</v>
      </c>
      <c r="J219" s="75">
        <f t="shared" si="18"/>
        <v>0</v>
      </c>
      <c r="K219" s="30"/>
    </row>
    <row r="220" spans="1:12" s="27" customFormat="1" ht="103.9" customHeight="1" x14ac:dyDescent="0.2">
      <c r="A220" s="31" t="s">
        <v>187</v>
      </c>
      <c r="B220" s="31"/>
      <c r="C220" s="31"/>
      <c r="D220" s="32" t="s">
        <v>191</v>
      </c>
      <c r="E220" s="63"/>
      <c r="F220" s="63"/>
      <c r="G220" s="74">
        <f>H220+I220</f>
        <v>2000000</v>
      </c>
      <c r="H220" s="75">
        <f t="shared" si="18"/>
        <v>2000000</v>
      </c>
      <c r="I220" s="75">
        <f t="shared" si="18"/>
        <v>0</v>
      </c>
      <c r="J220" s="75">
        <f t="shared" si="18"/>
        <v>0</v>
      </c>
      <c r="K220" s="30"/>
    </row>
    <row r="221" spans="1:12" s="37" customFormat="1" ht="38.450000000000003" customHeight="1" x14ac:dyDescent="0.2">
      <c r="A221" s="24" t="s">
        <v>324</v>
      </c>
      <c r="B221" s="24" t="s">
        <v>323</v>
      </c>
      <c r="C221" s="24" t="s">
        <v>193</v>
      </c>
      <c r="D221" s="48" t="s">
        <v>325</v>
      </c>
      <c r="E221" s="29"/>
      <c r="F221" s="29"/>
      <c r="G221" s="74">
        <f>H221+I221</f>
        <v>2000000</v>
      </c>
      <c r="H221" s="33">
        <v>2000000</v>
      </c>
      <c r="I221" s="33"/>
      <c r="J221" s="33"/>
      <c r="K221" s="51"/>
      <c r="L221" s="27"/>
    </row>
    <row r="222" spans="1:12" s="27" customFormat="1" ht="90.6" customHeight="1" x14ac:dyDescent="0.2">
      <c r="A222" s="24"/>
      <c r="B222" s="24"/>
      <c r="C222" s="24"/>
      <c r="D222" s="48"/>
      <c r="E222" s="26" t="s">
        <v>297</v>
      </c>
      <c r="F222" s="26" t="s">
        <v>326</v>
      </c>
      <c r="G222" s="74">
        <f>H222+I222</f>
        <v>1200000</v>
      </c>
      <c r="H222" s="74">
        <f>H224</f>
        <v>0</v>
      </c>
      <c r="I222" s="74">
        <f>I224</f>
        <v>1200000</v>
      </c>
      <c r="J222" s="74">
        <f>J224</f>
        <v>1200000</v>
      </c>
      <c r="K222" s="13">
        <f>I222-J222</f>
        <v>0</v>
      </c>
    </row>
    <row r="223" spans="1:12" s="27" customFormat="1" ht="30.6" customHeight="1" x14ac:dyDescent="0.2">
      <c r="A223" s="28"/>
      <c r="B223" s="28"/>
      <c r="C223" s="28"/>
      <c r="D223" s="28"/>
      <c r="E223" s="29" t="s">
        <v>2</v>
      </c>
      <c r="F223" s="29"/>
      <c r="G223" s="74">
        <v>0</v>
      </c>
      <c r="H223" s="76"/>
      <c r="I223" s="76"/>
      <c r="J223" s="75"/>
      <c r="K223" s="30"/>
    </row>
    <row r="224" spans="1:12" s="27" customFormat="1" ht="103.9" customHeight="1" x14ac:dyDescent="0.2">
      <c r="A224" s="31" t="s">
        <v>88</v>
      </c>
      <c r="B224" s="31"/>
      <c r="C224" s="31"/>
      <c r="D224" s="32" t="s">
        <v>190</v>
      </c>
      <c r="E224" s="63"/>
      <c r="F224" s="63"/>
      <c r="G224" s="74">
        <f>H224+I224</f>
        <v>1200000</v>
      </c>
      <c r="H224" s="75">
        <f>H225</f>
        <v>0</v>
      </c>
      <c r="I224" s="75">
        <f>I225</f>
        <v>1200000</v>
      </c>
      <c r="J224" s="75">
        <f>J225</f>
        <v>1200000</v>
      </c>
      <c r="K224" s="30"/>
    </row>
    <row r="225" spans="1:12" s="27" customFormat="1" ht="103.9" customHeight="1" x14ac:dyDescent="0.2">
      <c r="A225" s="31" t="s">
        <v>66</v>
      </c>
      <c r="B225" s="31"/>
      <c r="C225" s="31"/>
      <c r="D225" s="32" t="s">
        <v>190</v>
      </c>
      <c r="E225" s="63"/>
      <c r="F225" s="63"/>
      <c r="G225" s="75">
        <f>+G226</f>
        <v>1200000</v>
      </c>
      <c r="H225" s="75">
        <f>+H226</f>
        <v>0</v>
      </c>
      <c r="I225" s="75">
        <f>+I226</f>
        <v>1200000</v>
      </c>
      <c r="J225" s="75">
        <f>+J226</f>
        <v>1200000</v>
      </c>
      <c r="K225" s="30"/>
    </row>
    <row r="226" spans="1:12" s="37" customFormat="1" ht="33" customHeight="1" x14ac:dyDescent="0.2">
      <c r="A226" s="24" t="s">
        <v>413</v>
      </c>
      <c r="B226" s="24" t="s">
        <v>40</v>
      </c>
      <c r="C226" s="24" t="s">
        <v>8</v>
      </c>
      <c r="D226" s="25" t="s">
        <v>226</v>
      </c>
      <c r="E226" s="26"/>
      <c r="F226" s="26"/>
      <c r="G226" s="74">
        <f>G228</f>
        <v>1200000</v>
      </c>
      <c r="H226" s="74">
        <f>H228</f>
        <v>0</v>
      </c>
      <c r="I226" s="88">
        <f>I228</f>
        <v>1200000</v>
      </c>
      <c r="J226" s="88">
        <f>J228</f>
        <v>1200000</v>
      </c>
      <c r="K226" s="93"/>
    </row>
    <row r="227" spans="1:12" s="37" customFormat="1" ht="33" customHeight="1" x14ac:dyDescent="0.2">
      <c r="A227" s="24"/>
      <c r="B227" s="24"/>
      <c r="C227" s="24"/>
      <c r="D227" s="34" t="s">
        <v>2</v>
      </c>
      <c r="E227" s="26"/>
      <c r="F227" s="26"/>
      <c r="G227" s="74"/>
      <c r="H227" s="74"/>
      <c r="I227" s="74"/>
      <c r="J227" s="74"/>
      <c r="K227" s="93"/>
    </row>
    <row r="228" spans="1:12" s="37" customFormat="1" ht="73.900000000000006" customHeight="1" x14ac:dyDescent="0.2">
      <c r="A228" s="24"/>
      <c r="B228" s="24"/>
      <c r="C228" s="24"/>
      <c r="D228" s="96" t="s">
        <v>414</v>
      </c>
      <c r="E228" s="26"/>
      <c r="F228" s="26"/>
      <c r="G228" s="79">
        <f>H228+I228</f>
        <v>1200000</v>
      </c>
      <c r="H228" s="98"/>
      <c r="I228" s="98">
        <v>1200000</v>
      </c>
      <c r="J228" s="98">
        <v>1200000</v>
      </c>
      <c r="K228" s="93"/>
    </row>
    <row r="229" spans="1:12" s="27" customFormat="1" ht="145.9" customHeight="1" x14ac:dyDescent="0.2">
      <c r="A229" s="24"/>
      <c r="B229" s="24"/>
      <c r="C229" s="24"/>
      <c r="D229" s="25"/>
      <c r="E229" s="26" t="s">
        <v>333</v>
      </c>
      <c r="F229" s="26" t="s">
        <v>253</v>
      </c>
      <c r="G229" s="74">
        <f>H229+I229</f>
        <v>12907595</v>
      </c>
      <c r="H229" s="75">
        <f>H231</f>
        <v>12907595</v>
      </c>
      <c r="I229" s="75">
        <f>I231</f>
        <v>0</v>
      </c>
      <c r="J229" s="75">
        <f>J231</f>
        <v>0</v>
      </c>
      <c r="K229" s="93">
        <f>I229-J229</f>
        <v>0</v>
      </c>
    </row>
    <row r="230" spans="1:12" s="27" customFormat="1" ht="30.6" customHeight="1" x14ac:dyDescent="0.2">
      <c r="A230" s="28"/>
      <c r="B230" s="28"/>
      <c r="C230" s="28"/>
      <c r="D230" s="28"/>
      <c r="E230" s="29" t="s">
        <v>2</v>
      </c>
      <c r="F230" s="29"/>
      <c r="G230" s="74"/>
      <c r="H230" s="76"/>
      <c r="I230" s="76"/>
      <c r="J230" s="75"/>
      <c r="K230" s="30"/>
    </row>
    <row r="231" spans="1:12" s="37" customFormat="1" ht="74.45" customHeight="1" x14ac:dyDescent="0.2">
      <c r="A231" s="31" t="s">
        <v>26</v>
      </c>
      <c r="B231" s="31"/>
      <c r="C231" s="31"/>
      <c r="D231" s="32" t="s">
        <v>10</v>
      </c>
      <c r="E231" s="38"/>
      <c r="F231" s="38"/>
      <c r="G231" s="74">
        <f>H231+I231</f>
        <v>12907595</v>
      </c>
      <c r="H231" s="74">
        <f t="shared" ref="H231:J232" si="19">H232</f>
        <v>12907595</v>
      </c>
      <c r="I231" s="74">
        <f t="shared" si="19"/>
        <v>0</v>
      </c>
      <c r="J231" s="74">
        <f t="shared" si="19"/>
        <v>0</v>
      </c>
      <c r="K231" s="51"/>
      <c r="L231" s="27"/>
    </row>
    <row r="232" spans="1:12" s="37" customFormat="1" ht="74.45" customHeight="1" x14ac:dyDescent="0.2">
      <c r="A232" s="31" t="s">
        <v>27</v>
      </c>
      <c r="B232" s="31"/>
      <c r="C232" s="31"/>
      <c r="D232" s="32" t="s">
        <v>10</v>
      </c>
      <c r="E232" s="38"/>
      <c r="F232" s="38"/>
      <c r="G232" s="74">
        <f>H232+I232</f>
        <v>12907595</v>
      </c>
      <c r="H232" s="74">
        <f t="shared" si="19"/>
        <v>12907595</v>
      </c>
      <c r="I232" s="74">
        <f t="shared" si="19"/>
        <v>0</v>
      </c>
      <c r="J232" s="74">
        <f t="shared" si="19"/>
        <v>0</v>
      </c>
      <c r="K232" s="51"/>
      <c r="L232" s="27"/>
    </row>
    <row r="233" spans="1:12" s="37" customFormat="1" ht="87.6" customHeight="1" x14ac:dyDescent="0.2">
      <c r="A233" s="24" t="s">
        <v>189</v>
      </c>
      <c r="B233" s="24" t="s">
        <v>104</v>
      </c>
      <c r="C233" s="24" t="s">
        <v>12</v>
      </c>
      <c r="D233" s="48" t="s">
        <v>340</v>
      </c>
      <c r="E233" s="29"/>
      <c r="F233" s="29"/>
      <c r="G233" s="74">
        <f>H233+I233</f>
        <v>12907595</v>
      </c>
      <c r="H233" s="33">
        <f>12342000+565595</f>
        <v>12907595</v>
      </c>
      <c r="I233" s="33">
        <v>0</v>
      </c>
      <c r="J233" s="33">
        <v>0</v>
      </c>
      <c r="K233" s="51"/>
      <c r="L233" s="27"/>
    </row>
    <row r="234" spans="1:12" s="27" customFormat="1" ht="116.45" customHeight="1" x14ac:dyDescent="0.2">
      <c r="A234" s="24"/>
      <c r="B234" s="24"/>
      <c r="C234" s="24"/>
      <c r="D234" s="25"/>
      <c r="E234" s="26" t="s">
        <v>388</v>
      </c>
      <c r="F234" s="26" t="s">
        <v>254</v>
      </c>
      <c r="G234" s="74">
        <f>H234+I234</f>
        <v>2706900</v>
      </c>
      <c r="H234" s="75">
        <f>H236</f>
        <v>2656900</v>
      </c>
      <c r="I234" s="75">
        <f>I236</f>
        <v>50000</v>
      </c>
      <c r="J234" s="75">
        <f>J236</f>
        <v>50000</v>
      </c>
      <c r="K234" s="13">
        <f>I234-J234</f>
        <v>0</v>
      </c>
    </row>
    <row r="235" spans="1:12" s="44" customFormat="1" ht="28.9" customHeight="1" x14ac:dyDescent="0.2">
      <c r="A235" s="28"/>
      <c r="B235" s="28"/>
      <c r="C235" s="28"/>
      <c r="D235" s="28"/>
      <c r="E235" s="29" t="s">
        <v>2</v>
      </c>
      <c r="F235" s="29"/>
      <c r="G235" s="74"/>
      <c r="H235" s="76"/>
      <c r="I235" s="76"/>
      <c r="J235" s="75"/>
      <c r="K235" s="43"/>
      <c r="L235" s="23"/>
    </row>
    <row r="236" spans="1:12" s="44" customFormat="1" ht="80.25" customHeight="1" x14ac:dyDescent="0.2">
      <c r="A236" s="40" t="s">
        <v>43</v>
      </c>
      <c r="B236" s="40"/>
      <c r="C236" s="40"/>
      <c r="D236" s="41" t="s">
        <v>11</v>
      </c>
      <c r="E236" s="42"/>
      <c r="F236" s="42"/>
      <c r="G236" s="84">
        <f>H236+I236</f>
        <v>2706900</v>
      </c>
      <c r="H236" s="84">
        <f>H237</f>
        <v>2656900</v>
      </c>
      <c r="I236" s="84">
        <f>I237</f>
        <v>50000</v>
      </c>
      <c r="J236" s="84">
        <f>J237</f>
        <v>50000</v>
      </c>
      <c r="K236" s="43"/>
      <c r="L236" s="23"/>
    </row>
    <row r="237" spans="1:12" s="44" customFormat="1" ht="80.25" customHeight="1" x14ac:dyDescent="0.2">
      <c r="A237" s="40" t="s">
        <v>44</v>
      </c>
      <c r="B237" s="40"/>
      <c r="C237" s="40"/>
      <c r="D237" s="41" t="s">
        <v>11</v>
      </c>
      <c r="E237" s="42"/>
      <c r="F237" s="42"/>
      <c r="G237" s="84">
        <f>H237+I237</f>
        <v>2706900</v>
      </c>
      <c r="H237" s="84">
        <f>H238+H239</f>
        <v>2656900</v>
      </c>
      <c r="I237" s="84">
        <f>I238+I239</f>
        <v>50000</v>
      </c>
      <c r="J237" s="84">
        <f>J238+J239</f>
        <v>50000</v>
      </c>
      <c r="K237" s="43"/>
      <c r="L237" s="23"/>
    </row>
    <row r="238" spans="1:12" s="27" customFormat="1" ht="87.6" customHeight="1" x14ac:dyDescent="0.2">
      <c r="A238" s="24" t="s">
        <v>103</v>
      </c>
      <c r="B238" s="24" t="s">
        <v>104</v>
      </c>
      <c r="C238" s="24" t="s">
        <v>12</v>
      </c>
      <c r="D238" s="48" t="s">
        <v>340</v>
      </c>
      <c r="E238" s="63"/>
      <c r="F238" s="33"/>
      <c r="G238" s="74">
        <f>H238+I238</f>
        <v>2636900</v>
      </c>
      <c r="H238" s="33">
        <v>2586900</v>
      </c>
      <c r="I238" s="33">
        <v>50000</v>
      </c>
      <c r="J238" s="33">
        <v>50000</v>
      </c>
      <c r="K238" s="30"/>
      <c r="L238" s="30"/>
    </row>
    <row r="239" spans="1:12" s="27" customFormat="1" ht="70.900000000000006" customHeight="1" x14ac:dyDescent="0.2">
      <c r="A239" s="24" t="s">
        <v>105</v>
      </c>
      <c r="B239" s="24" t="s">
        <v>106</v>
      </c>
      <c r="C239" s="24" t="s">
        <v>12</v>
      </c>
      <c r="D239" s="25" t="s">
        <v>99</v>
      </c>
      <c r="E239" s="63"/>
      <c r="F239" s="33"/>
      <c r="G239" s="74">
        <f>H239+I239</f>
        <v>70000</v>
      </c>
      <c r="H239" s="33">
        <v>70000</v>
      </c>
      <c r="I239" s="33">
        <v>0</v>
      </c>
      <c r="J239" s="33">
        <v>0</v>
      </c>
      <c r="K239" s="30"/>
    </row>
    <row r="240" spans="1:12" s="27" customFormat="1" ht="98.45" customHeight="1" x14ac:dyDescent="0.2">
      <c r="A240" s="24"/>
      <c r="B240" s="24"/>
      <c r="C240" s="24"/>
      <c r="D240" s="25"/>
      <c r="E240" s="26" t="s">
        <v>275</v>
      </c>
      <c r="F240" s="26" t="s">
        <v>451</v>
      </c>
      <c r="G240" s="74">
        <f>H240+I240</f>
        <v>900000</v>
      </c>
      <c r="H240" s="75">
        <f>H242</f>
        <v>900000</v>
      </c>
      <c r="I240" s="75">
        <f>I242</f>
        <v>0</v>
      </c>
      <c r="J240" s="75">
        <f>J242</f>
        <v>0</v>
      </c>
      <c r="K240" s="95"/>
    </row>
    <row r="241" spans="1:12" s="27" customFormat="1" ht="30.6" customHeight="1" x14ac:dyDescent="0.2">
      <c r="A241" s="28"/>
      <c r="B241" s="28"/>
      <c r="C241" s="28"/>
      <c r="D241" s="28"/>
      <c r="E241" s="29" t="s">
        <v>2</v>
      </c>
      <c r="F241" s="29"/>
      <c r="G241" s="74"/>
      <c r="H241" s="76"/>
      <c r="I241" s="76"/>
      <c r="J241" s="75"/>
      <c r="K241" s="30"/>
    </row>
    <row r="242" spans="1:12" s="44" customFormat="1" ht="80.25" customHeight="1" x14ac:dyDescent="0.2">
      <c r="A242" s="40" t="s">
        <v>165</v>
      </c>
      <c r="B242" s="40"/>
      <c r="C242" s="40"/>
      <c r="D242" s="41" t="s">
        <v>167</v>
      </c>
      <c r="E242" s="42"/>
      <c r="F242" s="42"/>
      <c r="G242" s="84">
        <f>H242+I242</f>
        <v>900000</v>
      </c>
      <c r="H242" s="84">
        <f t="shared" ref="H242:J243" si="20">H243</f>
        <v>900000</v>
      </c>
      <c r="I242" s="84">
        <f t="shared" si="20"/>
        <v>0</v>
      </c>
      <c r="J242" s="84">
        <f t="shared" si="20"/>
        <v>0</v>
      </c>
      <c r="K242" s="43"/>
      <c r="L242" s="23"/>
    </row>
    <row r="243" spans="1:12" s="44" customFormat="1" ht="80.25" customHeight="1" x14ac:dyDescent="0.2">
      <c r="A243" s="40" t="s">
        <v>166</v>
      </c>
      <c r="B243" s="40"/>
      <c r="C243" s="40"/>
      <c r="D243" s="41" t="s">
        <v>167</v>
      </c>
      <c r="E243" s="42"/>
      <c r="F243" s="42"/>
      <c r="G243" s="84">
        <f>H243+I243</f>
        <v>900000</v>
      </c>
      <c r="H243" s="84">
        <f t="shared" si="20"/>
        <v>900000</v>
      </c>
      <c r="I243" s="84">
        <f t="shared" si="20"/>
        <v>0</v>
      </c>
      <c r="J243" s="84">
        <f t="shared" si="20"/>
        <v>0</v>
      </c>
      <c r="K243" s="43"/>
      <c r="L243" s="23"/>
    </row>
    <row r="244" spans="1:12" s="37" customFormat="1" ht="38.450000000000003" customHeight="1" x14ac:dyDescent="0.2">
      <c r="A244" s="24" t="s">
        <v>176</v>
      </c>
      <c r="B244" s="24" t="s">
        <v>108</v>
      </c>
      <c r="C244" s="24" t="s">
        <v>15</v>
      </c>
      <c r="D244" s="48" t="s">
        <v>107</v>
      </c>
      <c r="E244" s="29"/>
      <c r="F244" s="29"/>
      <c r="G244" s="74">
        <f>H244+I244</f>
        <v>900000</v>
      </c>
      <c r="H244" s="33">
        <v>900000</v>
      </c>
      <c r="I244" s="33"/>
      <c r="J244" s="33"/>
      <c r="K244" s="51"/>
      <c r="L244" s="27"/>
    </row>
    <row r="245" spans="1:12" s="27" customFormat="1" ht="103.9" customHeight="1" x14ac:dyDescent="0.2">
      <c r="A245" s="24"/>
      <c r="B245" s="24"/>
      <c r="C245" s="24"/>
      <c r="D245" s="25"/>
      <c r="E245" s="26" t="s">
        <v>204</v>
      </c>
      <c r="F245" s="26" t="s">
        <v>255</v>
      </c>
      <c r="G245" s="74">
        <f>H245+I245</f>
        <v>1004643817</v>
      </c>
      <c r="H245" s="75">
        <f>H247</f>
        <v>332743653</v>
      </c>
      <c r="I245" s="75">
        <f>I247</f>
        <v>671900164</v>
      </c>
      <c r="J245" s="75">
        <f>J247</f>
        <v>671900164</v>
      </c>
      <c r="K245" s="101"/>
    </row>
    <row r="246" spans="1:12" s="27" customFormat="1" ht="30.6" customHeight="1" x14ac:dyDescent="0.2">
      <c r="A246" s="28"/>
      <c r="B246" s="28"/>
      <c r="C246" s="28"/>
      <c r="D246" s="28"/>
      <c r="E246" s="29" t="s">
        <v>2</v>
      </c>
      <c r="F246" s="29"/>
      <c r="G246" s="74"/>
      <c r="H246" s="76"/>
      <c r="I246" s="76"/>
      <c r="J246" s="75"/>
      <c r="K246" s="30"/>
    </row>
    <row r="247" spans="1:12" s="44" customFormat="1" ht="103.9" customHeight="1" x14ac:dyDescent="0.2">
      <c r="A247" s="40" t="s">
        <v>205</v>
      </c>
      <c r="B247" s="40"/>
      <c r="C247" s="40"/>
      <c r="D247" s="41" t="s">
        <v>208</v>
      </c>
      <c r="E247" s="42"/>
      <c r="F247" s="42"/>
      <c r="G247" s="84">
        <f>H247+I247</f>
        <v>1004643817</v>
      </c>
      <c r="H247" s="84">
        <f>H248</f>
        <v>332743653</v>
      </c>
      <c r="I247" s="84">
        <f>I248</f>
        <v>671900164</v>
      </c>
      <c r="J247" s="84">
        <f>J248</f>
        <v>671900164</v>
      </c>
      <c r="K247" s="43"/>
      <c r="L247" s="23"/>
    </row>
    <row r="248" spans="1:12" s="44" customFormat="1" ht="103.9" customHeight="1" x14ac:dyDescent="0.2">
      <c r="A248" s="40" t="s">
        <v>206</v>
      </c>
      <c r="B248" s="40"/>
      <c r="C248" s="40"/>
      <c r="D248" s="41" t="s">
        <v>208</v>
      </c>
      <c r="E248" s="42"/>
      <c r="F248" s="42"/>
      <c r="G248" s="84">
        <f>H248+I248</f>
        <v>1004643817</v>
      </c>
      <c r="H248" s="84">
        <f>H249+H250</f>
        <v>332743653</v>
      </c>
      <c r="I248" s="84">
        <f>I249+I250</f>
        <v>671900164</v>
      </c>
      <c r="J248" s="84">
        <f>J249+J250</f>
        <v>671900164</v>
      </c>
      <c r="K248" s="43"/>
      <c r="L248" s="23"/>
    </row>
    <row r="249" spans="1:12" s="27" customFormat="1" ht="70.900000000000006" customHeight="1" x14ac:dyDescent="0.2">
      <c r="A249" s="24" t="s">
        <v>207</v>
      </c>
      <c r="B249" s="24" t="s">
        <v>201</v>
      </c>
      <c r="C249" s="24" t="s">
        <v>8</v>
      </c>
      <c r="D249" s="25" t="s">
        <v>203</v>
      </c>
      <c r="E249" s="63"/>
      <c r="F249" s="33"/>
      <c r="G249" s="74">
        <f>H249+I249</f>
        <v>1004463817</v>
      </c>
      <c r="H249" s="33">
        <v>332563653</v>
      </c>
      <c r="I249" s="33">
        <v>671900164</v>
      </c>
      <c r="J249" s="33">
        <v>671900164</v>
      </c>
      <c r="K249" s="30"/>
    </row>
    <row r="250" spans="1:12" s="27" customFormat="1" ht="38.450000000000003" customHeight="1" x14ac:dyDescent="0.2">
      <c r="A250" s="24" t="s">
        <v>412</v>
      </c>
      <c r="B250" s="24" t="s">
        <v>8</v>
      </c>
      <c r="C250" s="24" t="s">
        <v>24</v>
      </c>
      <c r="D250" s="25" t="s">
        <v>74</v>
      </c>
      <c r="E250" s="29"/>
      <c r="F250" s="29"/>
      <c r="G250" s="74">
        <f>H250+I250</f>
        <v>180000</v>
      </c>
      <c r="H250" s="77">
        <v>180000</v>
      </c>
      <c r="I250" s="76"/>
      <c r="J250" s="76"/>
      <c r="K250" s="30"/>
    </row>
    <row r="251" spans="1:12" s="27" customFormat="1" ht="149.44999999999999" customHeight="1" x14ac:dyDescent="0.2">
      <c r="A251" s="24"/>
      <c r="B251" s="24"/>
      <c r="C251" s="24"/>
      <c r="D251" s="25"/>
      <c r="E251" s="26" t="s">
        <v>334</v>
      </c>
      <c r="F251" s="26" t="s">
        <v>256</v>
      </c>
      <c r="G251" s="74">
        <f>H251+I251</f>
        <v>68311596</v>
      </c>
      <c r="H251" s="75">
        <f>H253</f>
        <v>25169651</v>
      </c>
      <c r="I251" s="75">
        <f>I253</f>
        <v>43141945</v>
      </c>
      <c r="J251" s="75">
        <f>J253</f>
        <v>43141945</v>
      </c>
      <c r="K251" s="13">
        <f>I251-J251</f>
        <v>0</v>
      </c>
    </row>
    <row r="252" spans="1:12" s="27" customFormat="1" ht="30.6" customHeight="1" x14ac:dyDescent="0.2">
      <c r="A252" s="28"/>
      <c r="B252" s="28"/>
      <c r="C252" s="28"/>
      <c r="D252" s="28"/>
      <c r="E252" s="29" t="s">
        <v>2</v>
      </c>
      <c r="F252" s="29"/>
      <c r="G252" s="74"/>
      <c r="H252" s="76"/>
      <c r="I252" s="76"/>
      <c r="J252" s="75"/>
      <c r="K252" s="30"/>
    </row>
    <row r="253" spans="1:12" s="27" customFormat="1" ht="80.25" customHeight="1" x14ac:dyDescent="0.2">
      <c r="A253" s="40" t="s">
        <v>78</v>
      </c>
      <c r="B253" s="40"/>
      <c r="C253" s="40"/>
      <c r="D253" s="41" t="s">
        <v>236</v>
      </c>
      <c r="E253" s="42"/>
      <c r="F253" s="42"/>
      <c r="G253" s="84">
        <f>H253+I253</f>
        <v>68311596</v>
      </c>
      <c r="H253" s="84">
        <f t="shared" ref="H253:J254" si="21">H254</f>
        <v>25169651</v>
      </c>
      <c r="I253" s="84">
        <f t="shared" si="21"/>
        <v>43141945</v>
      </c>
      <c r="J253" s="84">
        <f t="shared" si="21"/>
        <v>43141945</v>
      </c>
    </row>
    <row r="254" spans="1:12" s="27" customFormat="1" ht="80.25" customHeight="1" x14ac:dyDescent="0.2">
      <c r="A254" s="40" t="s">
        <v>79</v>
      </c>
      <c r="B254" s="40"/>
      <c r="C254" s="40"/>
      <c r="D254" s="41" t="s">
        <v>236</v>
      </c>
      <c r="E254" s="42"/>
      <c r="F254" s="42"/>
      <c r="G254" s="84">
        <f>H254+I254</f>
        <v>68311596</v>
      </c>
      <c r="H254" s="84">
        <f t="shared" si="21"/>
        <v>25169651</v>
      </c>
      <c r="I254" s="84">
        <f t="shared" si="21"/>
        <v>43141945</v>
      </c>
      <c r="J254" s="84">
        <f t="shared" si="21"/>
        <v>43141945</v>
      </c>
    </row>
    <row r="255" spans="1:12" s="37" customFormat="1" ht="70.900000000000006" customHeight="1" x14ac:dyDescent="0.2">
      <c r="A255" s="24" t="s">
        <v>209</v>
      </c>
      <c r="B255" s="24" t="s">
        <v>201</v>
      </c>
      <c r="C255" s="24" t="s">
        <v>8</v>
      </c>
      <c r="D255" s="48" t="s">
        <v>203</v>
      </c>
      <c r="E255" s="49"/>
      <c r="F255" s="50"/>
      <c r="G255" s="74">
        <f>H255+I255</f>
        <v>68311596</v>
      </c>
      <c r="H255" s="33">
        <f>7849600+2520000+3430000+1370051+10000000</f>
        <v>25169651</v>
      </c>
      <c r="I255" s="88">
        <f>10840655+32301290</f>
        <v>43141945</v>
      </c>
      <c r="J255" s="88">
        <f>10840655+32301290</f>
        <v>43141945</v>
      </c>
      <c r="K255" s="51"/>
      <c r="L255" s="27"/>
    </row>
    <row r="256" spans="1:12" s="27" customFormat="1" ht="93.6" customHeight="1" x14ac:dyDescent="0.2">
      <c r="A256" s="24"/>
      <c r="B256" s="24"/>
      <c r="C256" s="24"/>
      <c r="D256" s="25"/>
      <c r="E256" s="26" t="s">
        <v>300</v>
      </c>
      <c r="F256" s="26" t="s">
        <v>257</v>
      </c>
      <c r="G256" s="74">
        <f>H256+I256</f>
        <v>159060000</v>
      </c>
      <c r="H256" s="75">
        <f>H258</f>
        <v>157210000</v>
      </c>
      <c r="I256" s="75">
        <f>I258</f>
        <v>1850000</v>
      </c>
      <c r="J256" s="75">
        <f>J258</f>
        <v>1850000</v>
      </c>
      <c r="K256" s="13">
        <f>I256-J256</f>
        <v>0</v>
      </c>
    </row>
    <row r="257" spans="1:12" s="27" customFormat="1" ht="30.6" customHeight="1" x14ac:dyDescent="0.2">
      <c r="A257" s="28"/>
      <c r="B257" s="28"/>
      <c r="C257" s="28"/>
      <c r="D257" s="28"/>
      <c r="E257" s="29" t="s">
        <v>2</v>
      </c>
      <c r="F257" s="29"/>
      <c r="G257" s="74"/>
      <c r="H257" s="76"/>
      <c r="I257" s="76"/>
      <c r="J257" s="75"/>
      <c r="K257" s="30"/>
    </row>
    <row r="258" spans="1:12" s="27" customFormat="1" ht="80.25" customHeight="1" x14ac:dyDescent="0.2">
      <c r="A258" s="40">
        <v>3700000</v>
      </c>
      <c r="B258" s="40"/>
      <c r="C258" s="40"/>
      <c r="D258" s="41" t="s">
        <v>210</v>
      </c>
      <c r="E258" s="42"/>
      <c r="F258" s="42"/>
      <c r="G258" s="84">
        <f t="shared" ref="G258:G266" si="22">H258+I258</f>
        <v>159060000</v>
      </c>
      <c r="H258" s="84">
        <f t="shared" ref="H258:J259" si="23">H259</f>
        <v>157210000</v>
      </c>
      <c r="I258" s="84">
        <f t="shared" si="23"/>
        <v>1850000</v>
      </c>
      <c r="J258" s="84">
        <f t="shared" si="23"/>
        <v>1850000</v>
      </c>
    </row>
    <row r="259" spans="1:12" s="27" customFormat="1" ht="80.25" customHeight="1" x14ac:dyDescent="0.2">
      <c r="A259" s="40" t="s">
        <v>211</v>
      </c>
      <c r="B259" s="40"/>
      <c r="C259" s="40"/>
      <c r="D259" s="41" t="s">
        <v>210</v>
      </c>
      <c r="E259" s="42"/>
      <c r="F259" s="42"/>
      <c r="G259" s="84">
        <f t="shared" si="22"/>
        <v>159060000</v>
      </c>
      <c r="H259" s="84">
        <f t="shared" si="23"/>
        <v>157210000</v>
      </c>
      <c r="I259" s="84">
        <f t="shared" si="23"/>
        <v>1850000</v>
      </c>
      <c r="J259" s="84">
        <f t="shared" si="23"/>
        <v>1850000</v>
      </c>
    </row>
    <row r="260" spans="1:12" s="37" customFormat="1" ht="70.900000000000006" customHeight="1" x14ac:dyDescent="0.2">
      <c r="A260" s="24" t="s">
        <v>212</v>
      </c>
      <c r="B260" s="24" t="s">
        <v>201</v>
      </c>
      <c r="C260" s="24" t="s">
        <v>8</v>
      </c>
      <c r="D260" s="48" t="s">
        <v>213</v>
      </c>
      <c r="E260" s="49"/>
      <c r="F260" s="50"/>
      <c r="G260" s="74">
        <f>H260+I260</f>
        <v>159060000</v>
      </c>
      <c r="H260" s="33">
        <f>69300000+7300000+81760000-1150000</f>
        <v>157210000</v>
      </c>
      <c r="I260" s="88">
        <f>700000+1150000</f>
        <v>1850000</v>
      </c>
      <c r="J260" s="88">
        <f>700000+1150000</f>
        <v>1850000</v>
      </c>
      <c r="K260" s="51"/>
      <c r="L260" s="27"/>
    </row>
    <row r="261" spans="1:12" s="27" customFormat="1" ht="82.9" customHeight="1" x14ac:dyDescent="0.2">
      <c r="A261" s="64"/>
      <c r="B261" s="64"/>
      <c r="C261" s="64"/>
      <c r="D261" s="65"/>
      <c r="E261" s="71" t="s">
        <v>336</v>
      </c>
      <c r="F261" s="73" t="s">
        <v>341</v>
      </c>
      <c r="G261" s="89">
        <f t="shared" si="22"/>
        <v>8000000</v>
      </c>
      <c r="H261" s="90">
        <f>H263</f>
        <v>8000000</v>
      </c>
      <c r="I261" s="90">
        <f>I263</f>
        <v>0</v>
      </c>
      <c r="J261" s="90">
        <f>J263</f>
        <v>0</v>
      </c>
      <c r="K261" s="13">
        <f>I261-J261</f>
        <v>0</v>
      </c>
    </row>
    <row r="262" spans="1:12" s="27" customFormat="1" ht="30.6" customHeight="1" x14ac:dyDescent="0.2">
      <c r="A262" s="28"/>
      <c r="B262" s="28"/>
      <c r="C262" s="28"/>
      <c r="D262" s="28"/>
      <c r="E262" s="29" t="s">
        <v>2</v>
      </c>
      <c r="F262" s="29"/>
      <c r="G262" s="74">
        <f t="shared" si="22"/>
        <v>0</v>
      </c>
      <c r="H262" s="76"/>
      <c r="I262" s="76"/>
      <c r="J262" s="75"/>
      <c r="K262" s="30"/>
    </row>
    <row r="263" spans="1:12" s="27" customFormat="1" ht="80.25" customHeight="1" x14ac:dyDescent="0.2">
      <c r="A263" s="40" t="s">
        <v>71</v>
      </c>
      <c r="B263" s="40"/>
      <c r="C263" s="40"/>
      <c r="D263" s="41" t="s">
        <v>22</v>
      </c>
      <c r="E263" s="42"/>
      <c r="F263" s="42"/>
      <c r="G263" s="84">
        <f t="shared" si="22"/>
        <v>8000000</v>
      </c>
      <c r="H263" s="84">
        <f t="shared" ref="H263:J264" si="24">H264</f>
        <v>8000000</v>
      </c>
      <c r="I263" s="84">
        <f t="shared" si="24"/>
        <v>0</v>
      </c>
      <c r="J263" s="84">
        <f t="shared" si="24"/>
        <v>0</v>
      </c>
    </row>
    <row r="264" spans="1:12" s="27" customFormat="1" ht="80.25" customHeight="1" x14ac:dyDescent="0.2">
      <c r="A264" s="40" t="s">
        <v>72</v>
      </c>
      <c r="B264" s="40"/>
      <c r="C264" s="40"/>
      <c r="D264" s="41" t="s">
        <v>22</v>
      </c>
      <c r="E264" s="42"/>
      <c r="F264" s="42"/>
      <c r="G264" s="84">
        <f t="shared" si="22"/>
        <v>8000000</v>
      </c>
      <c r="H264" s="84">
        <f t="shared" si="24"/>
        <v>8000000</v>
      </c>
      <c r="I264" s="84">
        <f t="shared" si="24"/>
        <v>0</v>
      </c>
      <c r="J264" s="84">
        <f t="shared" si="24"/>
        <v>0</v>
      </c>
    </row>
    <row r="265" spans="1:12" s="37" customFormat="1" ht="38.450000000000003" customHeight="1" x14ac:dyDescent="0.2">
      <c r="A265" s="24" t="s">
        <v>232</v>
      </c>
      <c r="B265" s="24" t="s">
        <v>233</v>
      </c>
      <c r="C265" s="24" t="s">
        <v>234</v>
      </c>
      <c r="D265" s="48" t="s">
        <v>235</v>
      </c>
      <c r="E265" s="29"/>
      <c r="F265" s="29"/>
      <c r="G265" s="74">
        <f t="shared" si="22"/>
        <v>8000000</v>
      </c>
      <c r="H265" s="33">
        <v>8000000</v>
      </c>
      <c r="I265" s="33"/>
      <c r="J265" s="33"/>
      <c r="K265" s="51"/>
      <c r="L265" s="27"/>
    </row>
    <row r="266" spans="1:12" s="27" customFormat="1" ht="95.45" customHeight="1" x14ac:dyDescent="0.2">
      <c r="A266" s="24"/>
      <c r="B266" s="24"/>
      <c r="C266" s="24"/>
      <c r="D266" s="25"/>
      <c r="E266" s="26" t="s">
        <v>335</v>
      </c>
      <c r="F266" s="26" t="s">
        <v>258</v>
      </c>
      <c r="G266" s="74">
        <f t="shared" si="22"/>
        <v>279290006</v>
      </c>
      <c r="H266" s="75">
        <f>H268+H272</f>
        <v>75340919</v>
      </c>
      <c r="I266" s="75">
        <f>I268+I272</f>
        <v>203949087</v>
      </c>
      <c r="J266" s="75">
        <f>J268+J272</f>
        <v>203949087</v>
      </c>
      <c r="K266" s="13">
        <f>I266-J266</f>
        <v>0</v>
      </c>
    </row>
    <row r="267" spans="1:12" s="27" customFormat="1" ht="30.6" customHeight="1" x14ac:dyDescent="0.2">
      <c r="A267" s="28"/>
      <c r="B267" s="28"/>
      <c r="C267" s="28"/>
      <c r="D267" s="28"/>
      <c r="E267" s="29" t="s">
        <v>2</v>
      </c>
      <c r="F267" s="29"/>
      <c r="G267" s="74"/>
      <c r="H267" s="76"/>
      <c r="I267" s="76"/>
      <c r="J267" s="75"/>
      <c r="K267" s="30"/>
    </row>
    <row r="268" spans="1:12" s="27" customFormat="1" ht="103.9" customHeight="1" x14ac:dyDescent="0.2">
      <c r="A268" s="40" t="s">
        <v>205</v>
      </c>
      <c r="B268" s="40"/>
      <c r="C268" s="40"/>
      <c r="D268" s="41" t="s">
        <v>208</v>
      </c>
      <c r="E268" s="42"/>
      <c r="F268" s="42"/>
      <c r="G268" s="84">
        <f t="shared" ref="G268:G279" si="25">H268+I268</f>
        <v>276290006</v>
      </c>
      <c r="H268" s="84">
        <f>H269</f>
        <v>72340919</v>
      </c>
      <c r="I268" s="84">
        <f>I269</f>
        <v>203949087</v>
      </c>
      <c r="J268" s="84">
        <f>J269</f>
        <v>203949087</v>
      </c>
    </row>
    <row r="269" spans="1:12" s="27" customFormat="1" ht="103.9" customHeight="1" x14ac:dyDescent="0.2">
      <c r="A269" s="40" t="s">
        <v>206</v>
      </c>
      <c r="B269" s="40"/>
      <c r="C269" s="40"/>
      <c r="D269" s="41" t="s">
        <v>208</v>
      </c>
      <c r="E269" s="42"/>
      <c r="F269" s="42"/>
      <c r="G269" s="84">
        <f>G271+G270</f>
        <v>276290006</v>
      </c>
      <c r="H269" s="84">
        <f>H271+H270</f>
        <v>72340919</v>
      </c>
      <c r="I269" s="84">
        <f>I271+I270</f>
        <v>203949087</v>
      </c>
      <c r="J269" s="84">
        <f>J271+J270</f>
        <v>203949087</v>
      </c>
    </row>
    <row r="270" spans="1:12" s="37" customFormat="1" ht="49.15" customHeight="1" x14ac:dyDescent="0.2">
      <c r="A270" s="24" t="s">
        <v>293</v>
      </c>
      <c r="B270" s="24">
        <v>8240</v>
      </c>
      <c r="C270" s="24" t="s">
        <v>294</v>
      </c>
      <c r="D270" s="48" t="s">
        <v>292</v>
      </c>
      <c r="E270" s="29"/>
      <c r="F270" s="29"/>
      <c r="G270" s="74">
        <f>H270+I270</f>
        <v>16290006</v>
      </c>
      <c r="H270" s="33">
        <f>4396400+9894519</f>
        <v>14290919</v>
      </c>
      <c r="I270" s="33">
        <f>103600+1895487</f>
        <v>1999087</v>
      </c>
      <c r="J270" s="33">
        <f>103600+1895487</f>
        <v>1999087</v>
      </c>
      <c r="K270" s="51"/>
      <c r="L270" s="27"/>
    </row>
    <row r="271" spans="1:12" s="37" customFormat="1" ht="70.900000000000006" customHeight="1" x14ac:dyDescent="0.2">
      <c r="A271" s="24" t="s">
        <v>207</v>
      </c>
      <c r="B271" s="24" t="s">
        <v>201</v>
      </c>
      <c r="C271" s="24" t="s">
        <v>8</v>
      </c>
      <c r="D271" s="48" t="s">
        <v>203</v>
      </c>
      <c r="E271" s="49"/>
      <c r="F271" s="50"/>
      <c r="G271" s="74">
        <f t="shared" si="25"/>
        <v>260000000</v>
      </c>
      <c r="H271" s="33">
        <f>58050000</f>
        <v>58050000</v>
      </c>
      <c r="I271" s="88">
        <f>201950000</f>
        <v>201950000</v>
      </c>
      <c r="J271" s="88">
        <f>201950000</f>
        <v>201950000</v>
      </c>
      <c r="K271" s="51"/>
      <c r="L271" s="27"/>
    </row>
    <row r="272" spans="1:12" s="27" customFormat="1" ht="80.25" customHeight="1" x14ac:dyDescent="0.2">
      <c r="A272" s="40" t="s">
        <v>78</v>
      </c>
      <c r="B272" s="40"/>
      <c r="C272" s="40"/>
      <c r="D272" s="41" t="s">
        <v>236</v>
      </c>
      <c r="E272" s="42"/>
      <c r="F272" s="42"/>
      <c r="G272" s="84">
        <f t="shared" si="25"/>
        <v>3000000</v>
      </c>
      <c r="H272" s="84">
        <f t="shared" ref="H272:J273" si="26">H273</f>
        <v>3000000</v>
      </c>
      <c r="I272" s="84">
        <f t="shared" si="26"/>
        <v>0</v>
      </c>
      <c r="J272" s="84">
        <f t="shared" si="26"/>
        <v>0</v>
      </c>
    </row>
    <row r="273" spans="1:12" s="27" customFormat="1" ht="80.25" customHeight="1" x14ac:dyDescent="0.2">
      <c r="A273" s="40" t="s">
        <v>79</v>
      </c>
      <c r="B273" s="40"/>
      <c r="C273" s="40"/>
      <c r="D273" s="41" t="s">
        <v>236</v>
      </c>
      <c r="E273" s="42"/>
      <c r="F273" s="42"/>
      <c r="G273" s="84">
        <f t="shared" si="25"/>
        <v>3000000</v>
      </c>
      <c r="H273" s="84">
        <f t="shared" si="26"/>
        <v>3000000</v>
      </c>
      <c r="I273" s="84">
        <f t="shared" si="26"/>
        <v>0</v>
      </c>
      <c r="J273" s="84">
        <f t="shared" si="26"/>
        <v>0</v>
      </c>
    </row>
    <row r="274" spans="1:12" s="37" customFormat="1" ht="70.900000000000006" customHeight="1" x14ac:dyDescent="0.2">
      <c r="A274" s="24" t="s">
        <v>209</v>
      </c>
      <c r="B274" s="24" t="s">
        <v>201</v>
      </c>
      <c r="C274" s="24" t="s">
        <v>8</v>
      </c>
      <c r="D274" s="48" t="s">
        <v>203</v>
      </c>
      <c r="E274" s="49"/>
      <c r="F274" s="50"/>
      <c r="G274" s="74">
        <f t="shared" si="25"/>
        <v>3000000</v>
      </c>
      <c r="H274" s="33">
        <v>3000000</v>
      </c>
      <c r="I274" s="88"/>
      <c r="J274" s="88"/>
      <c r="K274" s="51"/>
      <c r="L274" s="27"/>
    </row>
    <row r="275" spans="1:12" s="27" customFormat="1" ht="84.6" customHeight="1" x14ac:dyDescent="0.2">
      <c r="A275" s="24"/>
      <c r="B275" s="24"/>
      <c r="C275" s="24"/>
      <c r="D275" s="25"/>
      <c r="E275" s="26" t="s">
        <v>337</v>
      </c>
      <c r="F275" s="26" t="s">
        <v>259</v>
      </c>
      <c r="G275" s="74">
        <f t="shared" si="25"/>
        <v>200000</v>
      </c>
      <c r="H275" s="75">
        <f>H277</f>
        <v>200000</v>
      </c>
      <c r="I275" s="75">
        <f>I277</f>
        <v>0</v>
      </c>
      <c r="J275" s="75">
        <f>J277</f>
        <v>0</v>
      </c>
      <c r="K275" s="13">
        <f>I275-J275</f>
        <v>0</v>
      </c>
    </row>
    <row r="276" spans="1:12" s="27" customFormat="1" ht="30.6" customHeight="1" x14ac:dyDescent="0.2">
      <c r="A276" s="28"/>
      <c r="B276" s="28"/>
      <c r="C276" s="28"/>
      <c r="D276" s="28"/>
      <c r="E276" s="29" t="s">
        <v>2</v>
      </c>
      <c r="F276" s="29"/>
      <c r="G276" s="74">
        <f t="shared" si="25"/>
        <v>0</v>
      </c>
      <c r="H276" s="76"/>
      <c r="I276" s="76"/>
      <c r="J276" s="75"/>
      <c r="K276" s="30"/>
    </row>
    <row r="277" spans="1:12" s="27" customFormat="1" ht="80.25" customHeight="1" x14ac:dyDescent="0.2">
      <c r="A277" s="40" t="s">
        <v>237</v>
      </c>
      <c r="B277" s="40"/>
      <c r="C277" s="40"/>
      <c r="D277" s="41" t="s">
        <v>238</v>
      </c>
      <c r="E277" s="42"/>
      <c r="F277" s="42"/>
      <c r="G277" s="84">
        <f t="shared" si="25"/>
        <v>200000</v>
      </c>
      <c r="H277" s="84">
        <f t="shared" ref="H277:J278" si="27">H278</f>
        <v>200000</v>
      </c>
      <c r="I277" s="84">
        <f t="shared" si="27"/>
        <v>0</v>
      </c>
      <c r="J277" s="84">
        <f t="shared" si="27"/>
        <v>0</v>
      </c>
    </row>
    <row r="278" spans="1:12" s="27" customFormat="1" ht="80.25" customHeight="1" x14ac:dyDescent="0.2">
      <c r="A278" s="40" t="s">
        <v>239</v>
      </c>
      <c r="B278" s="40"/>
      <c r="C278" s="40"/>
      <c r="D278" s="41" t="s">
        <v>238</v>
      </c>
      <c r="E278" s="42"/>
      <c r="F278" s="42"/>
      <c r="G278" s="84">
        <f t="shared" si="25"/>
        <v>200000</v>
      </c>
      <c r="H278" s="84">
        <f t="shared" si="27"/>
        <v>200000</v>
      </c>
      <c r="I278" s="84">
        <f t="shared" si="27"/>
        <v>0</v>
      </c>
      <c r="J278" s="84">
        <f t="shared" si="27"/>
        <v>0</v>
      </c>
    </row>
    <row r="279" spans="1:12" s="37" customFormat="1" ht="70.900000000000006" customHeight="1" x14ac:dyDescent="0.2">
      <c r="A279" s="24" t="s">
        <v>240</v>
      </c>
      <c r="B279" s="24" t="s">
        <v>241</v>
      </c>
      <c r="C279" s="24" t="s">
        <v>227</v>
      </c>
      <c r="D279" s="48" t="s">
        <v>242</v>
      </c>
      <c r="E279" s="49"/>
      <c r="F279" s="50"/>
      <c r="G279" s="74">
        <f t="shared" si="25"/>
        <v>200000</v>
      </c>
      <c r="H279" s="33">
        <v>200000</v>
      </c>
      <c r="I279" s="88"/>
      <c r="J279" s="88"/>
      <c r="K279" s="51"/>
      <c r="L279" s="27"/>
    </row>
    <row r="280" spans="1:12" s="27" customFormat="1" ht="84" customHeight="1" x14ac:dyDescent="0.2">
      <c r="A280" s="66"/>
      <c r="B280" s="66"/>
      <c r="C280" s="66"/>
      <c r="D280" s="62"/>
      <c r="E280" s="26" t="s">
        <v>280</v>
      </c>
      <c r="F280" s="26" t="s">
        <v>282</v>
      </c>
      <c r="G280" s="91">
        <f>G282</f>
        <v>6303340</v>
      </c>
      <c r="H280" s="91">
        <f>H282</f>
        <v>6303340</v>
      </c>
      <c r="I280" s="91">
        <f>I282</f>
        <v>0</v>
      </c>
      <c r="J280" s="91">
        <f>J282</f>
        <v>0</v>
      </c>
      <c r="K280" s="13">
        <f>I280-J280</f>
        <v>0</v>
      </c>
    </row>
    <row r="281" spans="1:12" s="27" customFormat="1" ht="30.6" customHeight="1" x14ac:dyDescent="0.2">
      <c r="A281" s="28" t="s">
        <v>281</v>
      </c>
      <c r="B281" s="28"/>
      <c r="C281" s="28"/>
      <c r="D281" s="28"/>
      <c r="E281" s="29" t="s">
        <v>2</v>
      </c>
      <c r="F281" s="29"/>
      <c r="G281" s="74">
        <f>H281+I281</f>
        <v>0</v>
      </c>
      <c r="H281" s="76"/>
      <c r="I281" s="76"/>
      <c r="J281" s="75"/>
      <c r="K281" s="30"/>
    </row>
    <row r="282" spans="1:12" s="27" customFormat="1" ht="80.25" customHeight="1" x14ac:dyDescent="0.2">
      <c r="A282" s="40" t="s">
        <v>43</v>
      </c>
      <c r="B282" s="40"/>
      <c r="C282" s="40"/>
      <c r="D282" s="41" t="s">
        <v>11</v>
      </c>
      <c r="E282" s="42"/>
      <c r="F282" s="42"/>
      <c r="G282" s="84">
        <f t="shared" ref="G282:J283" si="28">G283</f>
        <v>6303340</v>
      </c>
      <c r="H282" s="84">
        <f t="shared" si="28"/>
        <v>6303340</v>
      </c>
      <c r="I282" s="84">
        <f t="shared" si="28"/>
        <v>0</v>
      </c>
      <c r="J282" s="84">
        <f t="shared" si="28"/>
        <v>0</v>
      </c>
    </row>
    <row r="283" spans="1:12" s="27" customFormat="1" ht="80.25" customHeight="1" x14ac:dyDescent="0.2">
      <c r="A283" s="40" t="s">
        <v>44</v>
      </c>
      <c r="B283" s="40"/>
      <c r="C283" s="40"/>
      <c r="D283" s="41" t="s">
        <v>11</v>
      </c>
      <c r="E283" s="42"/>
      <c r="F283" s="42"/>
      <c r="G283" s="84">
        <f t="shared" si="28"/>
        <v>6303340</v>
      </c>
      <c r="H283" s="84">
        <f t="shared" si="28"/>
        <v>6303340</v>
      </c>
      <c r="I283" s="84">
        <f t="shared" si="28"/>
        <v>0</v>
      </c>
      <c r="J283" s="84">
        <f t="shared" si="28"/>
        <v>0</v>
      </c>
    </row>
    <row r="284" spans="1:12" s="23" customFormat="1" ht="115.9" customHeight="1" x14ac:dyDescent="0.2">
      <c r="A284" s="24" t="s">
        <v>287</v>
      </c>
      <c r="B284" s="24" t="s">
        <v>194</v>
      </c>
      <c r="C284" s="24" t="s">
        <v>9</v>
      </c>
      <c r="D284" s="25" t="s">
        <v>195</v>
      </c>
      <c r="E284" s="29"/>
      <c r="F284" s="29"/>
      <c r="G284" s="74">
        <f>H284+I284</f>
        <v>6303340</v>
      </c>
      <c r="H284" s="88">
        <f>6103340+200000</f>
        <v>6303340</v>
      </c>
      <c r="I284" s="74"/>
      <c r="J284" s="74"/>
      <c r="K284" s="30"/>
    </row>
    <row r="285" spans="1:12" s="27" customFormat="1" ht="102" customHeight="1" x14ac:dyDescent="0.2">
      <c r="A285" s="24"/>
      <c r="B285" s="24"/>
      <c r="C285" s="24"/>
      <c r="D285" s="25"/>
      <c r="E285" s="26" t="s">
        <v>338</v>
      </c>
      <c r="F285" s="73" t="s">
        <v>342</v>
      </c>
      <c r="G285" s="74">
        <f>H285+I285</f>
        <v>7500000</v>
      </c>
      <c r="H285" s="75">
        <f>H287</f>
        <v>7500000</v>
      </c>
      <c r="I285" s="75">
        <f>I287</f>
        <v>0</v>
      </c>
      <c r="J285" s="75">
        <f>J287</f>
        <v>0</v>
      </c>
      <c r="K285" s="13">
        <f>I285-J285</f>
        <v>0</v>
      </c>
    </row>
    <row r="286" spans="1:12" s="27" customFormat="1" ht="30.6" customHeight="1" x14ac:dyDescent="0.2">
      <c r="A286" s="28"/>
      <c r="B286" s="28"/>
      <c r="C286" s="28"/>
      <c r="D286" s="28"/>
      <c r="E286" s="29" t="s">
        <v>2</v>
      </c>
      <c r="F286" s="29"/>
      <c r="G286" s="74"/>
      <c r="H286" s="76"/>
      <c r="I286" s="76"/>
      <c r="J286" s="75"/>
      <c r="K286" s="30"/>
    </row>
    <row r="287" spans="1:12" s="27" customFormat="1" ht="80.25" customHeight="1" x14ac:dyDescent="0.2">
      <c r="A287" s="40" t="s">
        <v>71</v>
      </c>
      <c r="B287" s="40"/>
      <c r="C287" s="40"/>
      <c r="D287" s="41" t="s">
        <v>93</v>
      </c>
      <c r="E287" s="42"/>
      <c r="F287" s="42"/>
      <c r="G287" s="84">
        <f>H287+I287</f>
        <v>7500000</v>
      </c>
      <c r="H287" s="84">
        <f t="shared" ref="H287:J288" si="29">H288</f>
        <v>7500000</v>
      </c>
      <c r="I287" s="84">
        <f t="shared" si="29"/>
        <v>0</v>
      </c>
      <c r="J287" s="84">
        <f t="shared" si="29"/>
        <v>0</v>
      </c>
    </row>
    <row r="288" spans="1:12" s="27" customFormat="1" ht="80.25" customHeight="1" x14ac:dyDescent="0.2">
      <c r="A288" s="40" t="s">
        <v>72</v>
      </c>
      <c r="B288" s="40"/>
      <c r="C288" s="40"/>
      <c r="D288" s="41" t="s">
        <v>93</v>
      </c>
      <c r="E288" s="42"/>
      <c r="F288" s="42"/>
      <c r="G288" s="84">
        <f>H288+I288</f>
        <v>7500000</v>
      </c>
      <c r="H288" s="84">
        <f t="shared" si="29"/>
        <v>7500000</v>
      </c>
      <c r="I288" s="84">
        <f t="shared" si="29"/>
        <v>0</v>
      </c>
      <c r="J288" s="84">
        <f t="shared" si="29"/>
        <v>0</v>
      </c>
    </row>
    <row r="289" spans="1:12" s="37" customFormat="1" ht="38.450000000000003" customHeight="1" x14ac:dyDescent="0.2">
      <c r="A289" s="24" t="s">
        <v>318</v>
      </c>
      <c r="B289" s="24" t="s">
        <v>319</v>
      </c>
      <c r="C289" s="24" t="s">
        <v>320</v>
      </c>
      <c r="D289" s="48" t="s">
        <v>321</v>
      </c>
      <c r="E289" s="29"/>
      <c r="F289" s="29"/>
      <c r="G289" s="74">
        <f>H289+I289</f>
        <v>7500000</v>
      </c>
      <c r="H289" s="33">
        <v>7500000</v>
      </c>
      <c r="I289" s="33"/>
      <c r="J289" s="33"/>
      <c r="K289" s="51"/>
      <c r="L289" s="27"/>
    </row>
    <row r="290" spans="1:12" s="27" customFormat="1" ht="93.6" customHeight="1" x14ac:dyDescent="0.2">
      <c r="A290" s="24"/>
      <c r="B290" s="24"/>
      <c r="C290" s="24"/>
      <c r="D290" s="25"/>
      <c r="E290" s="26" t="s">
        <v>428</v>
      </c>
      <c r="F290" s="26" t="s">
        <v>429</v>
      </c>
      <c r="G290" s="75">
        <f>G292</f>
        <v>1258635</v>
      </c>
      <c r="H290" s="75">
        <f>H292</f>
        <v>49645</v>
      </c>
      <c r="I290" s="75">
        <f>I292</f>
        <v>1208990</v>
      </c>
      <c r="J290" s="75">
        <f>J292</f>
        <v>1208990</v>
      </c>
      <c r="K290" s="13"/>
    </row>
    <row r="291" spans="1:12" s="27" customFormat="1" ht="30.6" customHeight="1" x14ac:dyDescent="0.2">
      <c r="A291" s="28"/>
      <c r="B291" s="28"/>
      <c r="C291" s="28"/>
      <c r="D291" s="28"/>
      <c r="E291" s="29" t="s">
        <v>2</v>
      </c>
      <c r="F291" s="29"/>
      <c r="G291" s="74"/>
      <c r="H291" s="76"/>
      <c r="I291" s="76"/>
      <c r="J291" s="75"/>
      <c r="K291" s="30"/>
    </row>
    <row r="292" spans="1:12" s="27" customFormat="1" ht="82.9" customHeight="1" x14ac:dyDescent="0.2">
      <c r="A292" s="31" t="s">
        <v>128</v>
      </c>
      <c r="B292" s="31"/>
      <c r="C292" s="31"/>
      <c r="D292" s="32" t="s">
        <v>129</v>
      </c>
      <c r="E292" s="29"/>
      <c r="F292" s="29"/>
      <c r="G292" s="74">
        <f>G293</f>
        <v>1258635</v>
      </c>
      <c r="H292" s="74">
        <f>H293</f>
        <v>49645</v>
      </c>
      <c r="I292" s="74">
        <f>I293</f>
        <v>1208990</v>
      </c>
      <c r="J292" s="74">
        <f>J293</f>
        <v>1208990</v>
      </c>
    </row>
    <row r="293" spans="1:12" s="27" customFormat="1" ht="82.9" customHeight="1" x14ac:dyDescent="0.2">
      <c r="A293" s="31" t="s">
        <v>130</v>
      </c>
      <c r="B293" s="31"/>
      <c r="C293" s="31"/>
      <c r="D293" s="32" t="s">
        <v>129</v>
      </c>
      <c r="E293" s="29"/>
      <c r="F293" s="29"/>
      <c r="G293" s="74">
        <f>G294+G295</f>
        <v>1258635</v>
      </c>
      <c r="H293" s="74">
        <f>H294+H295</f>
        <v>49645</v>
      </c>
      <c r="I293" s="74">
        <f>I294+I295</f>
        <v>1208990</v>
      </c>
      <c r="J293" s="74">
        <f>J294+J295</f>
        <v>1208990</v>
      </c>
    </row>
    <row r="294" spans="1:12" s="27" customFormat="1" ht="142.9" customHeight="1" x14ac:dyDescent="0.2">
      <c r="A294" s="24" t="s">
        <v>430</v>
      </c>
      <c r="B294" s="24" t="s">
        <v>431</v>
      </c>
      <c r="C294" s="24" t="s">
        <v>432</v>
      </c>
      <c r="D294" s="25" t="s">
        <v>433</v>
      </c>
      <c r="E294" s="29"/>
      <c r="F294" s="29"/>
      <c r="G294" s="74">
        <f>H294+I294</f>
        <v>283760</v>
      </c>
      <c r="H294" s="74"/>
      <c r="I294" s="88">
        <v>283760</v>
      </c>
      <c r="J294" s="88">
        <v>283760</v>
      </c>
    </row>
    <row r="295" spans="1:12" s="27" customFormat="1" ht="124.9" customHeight="1" x14ac:dyDescent="0.2">
      <c r="A295" s="24" t="s">
        <v>434</v>
      </c>
      <c r="B295" s="24" t="s">
        <v>435</v>
      </c>
      <c r="C295" s="24" t="s">
        <v>432</v>
      </c>
      <c r="D295" s="25" t="s">
        <v>436</v>
      </c>
      <c r="E295" s="29"/>
      <c r="F295" s="29"/>
      <c r="G295" s="74">
        <f>H295+I295</f>
        <v>974875</v>
      </c>
      <c r="H295" s="88">
        <v>49645</v>
      </c>
      <c r="I295" s="88">
        <v>925230</v>
      </c>
      <c r="J295" s="88">
        <v>925230</v>
      </c>
    </row>
    <row r="296" spans="1:12" s="23" customFormat="1" ht="34.15" customHeight="1" x14ac:dyDescent="0.2">
      <c r="A296" s="66"/>
      <c r="B296" s="66"/>
      <c r="C296" s="66"/>
      <c r="D296" s="62" t="s">
        <v>143</v>
      </c>
      <c r="E296" s="26"/>
      <c r="F296" s="66"/>
      <c r="G296" s="91">
        <f>G12+G47+G53+G63+G69+G75+G88+G106+G111+G116+G153+G162+G180+G189+G195+G204+G212+G217+G229+G234+G240+G245+G251+G256+G266+G222+G261+G275+G280+G285+G42+G290</f>
        <v>6735669595.7799997</v>
      </c>
      <c r="H296" s="91">
        <f>H12+H47+H53+H63+H69+H75+H88+H106+H111+H116+H153+H162+H180+H189+H195+H204+H212+H217+H229+H234+H240+H245+H251+H256+H266+H222+H261+H275+H280+H285+H42+H290</f>
        <v>1948692725</v>
      </c>
      <c r="I296" s="91">
        <f>I12+I47+I53+I63+I69+I75+I88+I106+I111+I116+I153+I162+I180+I189+I195+I204+I212+I217+I229+I234+I240+I245+I251+I256+I266+I222+I261+I275+I280+I285+I42+I290</f>
        <v>4786976870.7800007</v>
      </c>
      <c r="J296" s="91">
        <f>J12+J47+J53+J63+J69+J75+J88+J106+J111+J116+J153+J162+J180+J189+J195+J204+J212+J217+J229+J234+J240+J245+J251+J256+J266+J222+J261+J275+J280+J285+J42+J290</f>
        <v>4241760450.79</v>
      </c>
    </row>
    <row r="297" spans="1:12" ht="74.25" customHeight="1" x14ac:dyDescent="0.2">
      <c r="G297" s="17"/>
      <c r="H297" s="17"/>
      <c r="I297" s="17"/>
      <c r="J297" s="17"/>
      <c r="K297" s="13">
        <f>I297-J297</f>
        <v>0</v>
      </c>
    </row>
    <row r="298" spans="1:12" s="68" customFormat="1" ht="37.5" customHeight="1" x14ac:dyDescent="0.45">
      <c r="A298" s="67"/>
      <c r="B298" s="67"/>
      <c r="C298" s="103" t="s">
        <v>284</v>
      </c>
      <c r="D298" s="103"/>
      <c r="E298" s="103"/>
      <c r="H298" s="112" t="s">
        <v>452</v>
      </c>
      <c r="I298" s="112"/>
      <c r="J298" s="112"/>
      <c r="K298" s="13"/>
    </row>
    <row r="299" spans="1:12" x14ac:dyDescent="0.2">
      <c r="G299" s="17"/>
      <c r="H299" s="17"/>
      <c r="I299" s="17"/>
      <c r="J299" s="17"/>
      <c r="K299" s="13">
        <f>I299-J299</f>
        <v>0</v>
      </c>
    </row>
    <row r="300" spans="1:12" s="10" customFormat="1" ht="55.9" customHeight="1" x14ac:dyDescent="0.3">
      <c r="A300" s="11"/>
      <c r="B300" s="11"/>
      <c r="C300" s="104"/>
      <c r="D300" s="104"/>
      <c r="E300" s="104"/>
      <c r="F300" s="2"/>
      <c r="G300" s="13"/>
      <c r="H300" s="13"/>
      <c r="I300" s="13"/>
      <c r="J300" s="13"/>
      <c r="K300" s="13"/>
    </row>
    <row r="301" spans="1:12" ht="40.9" customHeight="1" x14ac:dyDescent="0.2">
      <c r="A301" s="14"/>
      <c r="B301" s="14"/>
      <c r="C301" s="14"/>
      <c r="D301" s="15"/>
      <c r="E301" s="16"/>
      <c r="F301" s="10"/>
      <c r="G301" s="4"/>
      <c r="H301" s="4"/>
      <c r="I301" s="4"/>
      <c r="J301" s="4"/>
      <c r="K301" s="13"/>
    </row>
    <row r="302" spans="1:12" ht="37.9" customHeight="1" x14ac:dyDescent="0.2">
      <c r="G302" s="70"/>
      <c r="H302" s="4"/>
      <c r="I302" s="4"/>
      <c r="J302" s="4"/>
      <c r="K302" s="13"/>
    </row>
    <row r="303" spans="1:12" x14ac:dyDescent="0.2">
      <c r="G303" s="13"/>
      <c r="H303" s="13"/>
      <c r="I303" s="13"/>
      <c r="J303" s="13"/>
    </row>
    <row r="304" spans="1:12" x14ac:dyDescent="0.2">
      <c r="G304" s="13"/>
      <c r="H304" s="13"/>
      <c r="I304" s="13"/>
      <c r="J304" s="13"/>
    </row>
    <row r="305" spans="7:10" x14ac:dyDescent="0.2">
      <c r="G305" s="13"/>
      <c r="H305" s="13"/>
      <c r="I305" s="13"/>
      <c r="J305" s="13"/>
    </row>
    <row r="307" spans="7:10" x14ac:dyDescent="0.2">
      <c r="G307" s="17"/>
      <c r="H307" s="17"/>
      <c r="I307" s="17"/>
      <c r="J307" s="17"/>
    </row>
    <row r="1054" spans="1:7" x14ac:dyDescent="0.2">
      <c r="A1054" s="7"/>
      <c r="B1054" s="7"/>
      <c r="C1054" s="7"/>
      <c r="D1054" s="7"/>
      <c r="E1054" s="7"/>
      <c r="G1054" s="17">
        <f>G1050-ОР!G296</f>
        <v>-6735669595.7799997</v>
      </c>
    </row>
  </sheetData>
  <sheetProtection selectLockedCells="1" selectUnlockedCells="1"/>
  <mergeCells count="18">
    <mergeCell ref="I1:K1"/>
    <mergeCell ref="I2:J2"/>
    <mergeCell ref="I3:J3"/>
    <mergeCell ref="A5:J5"/>
    <mergeCell ref="A6:C6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C298:E298"/>
    <mergeCell ref="C300:E300"/>
    <mergeCell ref="H298:J298"/>
  </mergeCells>
  <printOptions horizontalCentered="1"/>
  <pageMargins left="0.98425196850393704" right="0.59055118110236227" top="0.59055118110236227" bottom="0.59055118110236227" header="0.39370078740157483" footer="0.39370078740157483"/>
  <pageSetup paperSize="9" scale="35" firstPageNumber="0" fitToHeight="0" orientation="landscape" r:id="rId1"/>
  <headerFooter differentFirst="1" alignWithMargins="0">
    <oddHeader>&amp;C&amp;14&amp;P</oddHeader>
  </headerFooter>
  <rowBreaks count="1" manualBreakCount="1">
    <brk id="2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Вита</dc:creator>
  <cp:lastModifiedBy>User</cp:lastModifiedBy>
  <cp:lastPrinted>2025-08-26T14:46:11Z</cp:lastPrinted>
  <dcterms:created xsi:type="dcterms:W3CDTF">2017-12-18T15:55:26Z</dcterms:created>
  <dcterms:modified xsi:type="dcterms:W3CDTF">2025-08-27T14:27:43Z</dcterms:modified>
</cp:coreProperties>
</file>