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25" windowHeight="9135"/>
  </bookViews>
  <sheets>
    <sheet name="додаток " sheetId="12" r:id="rId1"/>
  </sheets>
  <definedNames>
    <definedName name="_xlnm._FilterDatabase" localSheetId="0" hidden="1">'додаток '!$A$9:$J$172</definedName>
    <definedName name="_xlnm.Print_Titles" localSheetId="0">'додаток '!$8:$9</definedName>
    <definedName name="_xlnm.Print_Area" localSheetId="0">'додаток '!$A$1:$J$174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2" l="1"/>
  <c r="I77" i="12" l="1"/>
  <c r="I18" i="12" l="1"/>
  <c r="I170" i="12"/>
  <c r="I169" i="12" s="1"/>
  <c r="I168" i="12" s="1"/>
  <c r="I165" i="12"/>
  <c r="I163" i="12"/>
  <c r="I149" i="12"/>
  <c r="I148" i="12"/>
  <c r="I145" i="12"/>
  <c r="I143" i="12" s="1"/>
  <c r="I140" i="12"/>
  <c r="I138" i="12" s="1"/>
  <c r="I137" i="12"/>
  <c r="I135" i="12"/>
  <c r="I130" i="12"/>
  <c r="I129" i="12"/>
  <c r="I126" i="12"/>
  <c r="I124" i="12"/>
  <c r="I123" i="12" s="1"/>
  <c r="I122" i="12"/>
  <c r="I119" i="12"/>
  <c r="I117" i="12"/>
  <c r="I115" i="12"/>
  <c r="I114" i="12"/>
  <c r="I111" i="12"/>
  <c r="I110" i="12"/>
  <c r="I107" i="12"/>
  <c r="I105" i="12"/>
  <c r="I99" i="12"/>
  <c r="I96" i="12"/>
  <c r="I93" i="12"/>
  <c r="I89" i="12"/>
  <c r="I87" i="12"/>
  <c r="I83" i="12"/>
  <c r="I82" i="12"/>
  <c r="I81" i="12" s="1"/>
  <c r="G82" i="12"/>
  <c r="I80" i="12"/>
  <c r="I79" i="12" s="1"/>
  <c r="G80" i="12"/>
  <c r="I75" i="12"/>
  <c r="I72" i="12"/>
  <c r="G72" i="12"/>
  <c r="I70" i="12"/>
  <c r="G70" i="12"/>
  <c r="I69" i="12"/>
  <c r="G69" i="12"/>
  <c r="I68" i="12"/>
  <c r="G68" i="12"/>
  <c r="I67" i="12"/>
  <c r="G67" i="12"/>
  <c r="I66" i="12"/>
  <c r="G66" i="12"/>
  <c r="I63" i="12"/>
  <c r="I62" i="12"/>
  <c r="I61" i="12" s="1"/>
  <c r="G62" i="12"/>
  <c r="I60" i="12"/>
  <c r="I59" i="12" s="1"/>
  <c r="G60" i="12"/>
  <c r="I57" i="12"/>
  <c r="I56" i="12" s="1"/>
  <c r="G57" i="12"/>
  <c r="I55" i="12"/>
  <c r="I54" i="12"/>
  <c r="G54" i="12"/>
  <c r="I49" i="12"/>
  <c r="I47" i="12"/>
  <c r="I45" i="12"/>
  <c r="I43" i="12"/>
  <c r="I40" i="12"/>
  <c r="I38" i="12" s="1"/>
  <c r="G40" i="12"/>
  <c r="I37" i="12"/>
  <c r="I36" i="12" s="1"/>
  <c r="G37" i="12"/>
  <c r="I35" i="12"/>
  <c r="I34" i="12" s="1"/>
  <c r="G35" i="12"/>
  <c r="I33" i="12"/>
  <c r="I32" i="12" s="1"/>
  <c r="G33" i="12"/>
  <c r="G31" i="12"/>
  <c r="I30" i="12"/>
  <c r="I29" i="12"/>
  <c r="I28" i="12" s="1"/>
  <c r="G29" i="12"/>
  <c r="I27" i="12"/>
  <c r="I26" i="12" s="1"/>
  <c r="G27" i="12"/>
  <c r="I25" i="12"/>
  <c r="I24" i="12" s="1"/>
  <c r="G25" i="12"/>
  <c r="I23" i="12"/>
  <c r="I22" i="12" s="1"/>
  <c r="I11" i="12" s="1"/>
  <c r="G23" i="12"/>
  <c r="I21" i="12"/>
  <c r="I20" i="12" s="1"/>
  <c r="G21" i="12"/>
  <c r="I17" i="12"/>
  <c r="I16" i="12" s="1"/>
  <c r="G17" i="12"/>
  <c r="I14" i="12"/>
  <c r="I13" i="12"/>
  <c r="I12" i="12" s="1"/>
  <c r="G13" i="12"/>
  <c r="H10" i="12"/>
  <c r="H172" i="12" s="1"/>
  <c r="I74" i="12" l="1"/>
  <c r="I73" i="12" s="1"/>
  <c r="I42" i="12"/>
  <c r="I41" i="12" s="1"/>
  <c r="I86" i="12"/>
  <c r="I85" i="12" s="1"/>
  <c r="I113" i="12"/>
  <c r="I162" i="12"/>
  <c r="I161" i="12" s="1"/>
  <c r="I53" i="12"/>
  <c r="I103" i="12"/>
  <c r="I120" i="12"/>
  <c r="I65" i="12"/>
  <c r="I52" i="12" s="1"/>
  <c r="I51" i="12" s="1"/>
  <c r="I91" i="12"/>
  <c r="I10" i="12"/>
  <c r="I146" i="12"/>
  <c r="I102" i="12" l="1"/>
  <c r="I101" i="12" s="1"/>
  <c r="I172" i="12" s="1"/>
</calcChain>
</file>

<file path=xl/sharedStrings.xml><?xml version="1.0" encoding="utf-8"?>
<sst xmlns="http://schemas.openxmlformats.org/spreadsheetml/2006/main" count="366" uniqueCount="283">
  <si>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</si>
  <si>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</si>
  <si>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</si>
  <si>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</si>
  <si>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</si>
  <si>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</si>
  <si>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</si>
  <si>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</si>
  <si>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Усього</t>
  </si>
  <si>
    <t>капітальних вкладень обласного бюджету у розрізі інвестиційних проектів</t>
  </si>
  <si>
    <t>(код бюджету)</t>
  </si>
  <si>
    <t>0410000000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</si>
  <si>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</si>
  <si>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</si>
  <si>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</si>
  <si>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1200000</t>
  </si>
  <si>
    <t>Департамент житлово-комунального господарства та будівництва Дніпропетровської обласної державної адміністрації</t>
  </si>
  <si>
    <t>1210000</t>
  </si>
  <si>
    <t>2818340</t>
  </si>
  <si>
    <t>8340</t>
  </si>
  <si>
    <t>0540</t>
  </si>
  <si>
    <t>Природоохоронні заходи за рахунок цільових фондів</t>
  </si>
  <si>
    <t>2800000</t>
  </si>
  <si>
    <t>Департамент екології та природних ресурсів Дніпропетровської обласної державної адміністрації</t>
  </si>
  <si>
    <t>2810000</t>
  </si>
  <si>
    <t>у 2025 році</t>
  </si>
  <si>
    <t>0180</t>
  </si>
  <si>
    <t>Влаштування гідротехнічної споруди для акумуляції поверхневого стоку в Олексіївській затоці в межах Покровської СТГ Нікопольського району Дніпропетровської області - будівництво</t>
  </si>
  <si>
    <t>1511300</t>
  </si>
  <si>
    <t>1300</t>
  </si>
  <si>
    <t>0990</t>
  </si>
  <si>
    <t>Криворізька міська територіальна громада</t>
  </si>
  <si>
    <t>Першотравневська сільська  територіальна громада</t>
  </si>
  <si>
    <t>Реконструкція будівлі дитячого садка в с. Чкалове Нікопольського району Дніпропетровської області (коригування), (у  т. ч. ПКД)</t>
  </si>
  <si>
    <t>1512170</t>
  </si>
  <si>
    <t>2170</t>
  </si>
  <si>
    <t>0763</t>
  </si>
  <si>
    <t>Будівництво закладів охорони здоров’я</t>
  </si>
  <si>
    <t>Дніпровська міська територіальна громада</t>
  </si>
  <si>
    <t>Новомосковська міська територіальна громада</t>
  </si>
  <si>
    <t>1517330</t>
  </si>
  <si>
    <t>7330</t>
  </si>
  <si>
    <t>0443</t>
  </si>
  <si>
    <t>Придбання обладнання, техніки, машин, механізмів та устаткування для збирання, перевезення та оброблення відходів, що утворились внаслідок пошкодження (руйнування) будівель та споруд через бойові дії</t>
  </si>
  <si>
    <t>Додаток 6
до рішення обласної ради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</si>
  <si>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</si>
  <si>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</si>
  <si>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2023 – 2025</t>
  </si>
  <si>
    <t>2023 – 2026</t>
  </si>
  <si>
    <t>2021 – 2026</t>
  </si>
  <si>
    <t>2015 – 2026</t>
  </si>
  <si>
    <t>2016 – 2026</t>
  </si>
  <si>
    <t>2021 – 2025</t>
  </si>
  <si>
    <t>2020 – 2025</t>
  </si>
  <si>
    <t xml:space="preserve">2024 – 2025 </t>
  </si>
  <si>
    <t>Придбання обладнання та приладів для моніторингу якості атмосферного повітря</t>
  </si>
  <si>
    <t>9750</t>
  </si>
  <si>
    <t>Субвенція з місцевого бюджету на співфінансування інвестиційних проектів</t>
  </si>
  <si>
    <t>Реконструкція відділення постінтенсивного догляду та виходжування новонароджених КЗ “Дніпропетровський обласний перинатальний центр зі стаціонаром” ДОР по вул. Космічна, 17 в м. Дніпропетровськ ( у т.ч. ПКД)</t>
  </si>
  <si>
    <t>Реконструкція Комунального некомерційного підприємства “Міський пологовий будинок №1” Дніпровської міської ради за адресою: вул.Воскресенська, будинок 2, м. Дніпро (у т.ч. ПКД)</t>
  </si>
  <si>
    <t>1519750</t>
  </si>
  <si>
    <t>Реконструкція будівлі лікувального корпусу КНП КЛШМД ДМР під відкриття Мультидисциплінарного Центру Сучасних Медичних Технологій за адресою: м. Дніпро, вул. Філософська, 62</t>
  </si>
  <si>
    <t>0600000</t>
  </si>
  <si>
    <t>Департамент освіти і науки Дніпропетровської обласної державної адміністрації</t>
  </si>
  <si>
    <t>0610000</t>
  </si>
  <si>
    <t> 0700000</t>
  </si>
  <si>
    <t>Департамент охорони здоров’я Дніпропетровської обласної державної адміністрації </t>
  </si>
  <si>
    <t>0710000</t>
  </si>
  <si>
    <t>Департамент охорони здоров’я Дніпропетровської обласної державної адміністрації</t>
  </si>
  <si>
    <t>0712020</t>
  </si>
  <si>
    <t>2020</t>
  </si>
  <si>
    <t>0732</t>
  </si>
  <si>
    <t>Спеціалізована стаціонарна медична допомога населенню</t>
  </si>
  <si>
    <t>1000000</t>
  </si>
  <si>
    <t>Управління культури, туризму, національностей і релігій Дніпропетровської обласної державної адміністрації</t>
  </si>
  <si>
    <t>1010000</t>
  </si>
  <si>
    <t>1014030</t>
  </si>
  <si>
    <t>4030</t>
  </si>
  <si>
    <t>0824</t>
  </si>
  <si>
    <t>Забезпечення діяльності бібліотек</t>
  </si>
  <si>
    <t>Поліпшення матеріально-технічної бази та забезпечення належного функціонування бібліотечних закладів, у тому числі поповнення бібліотечних фондів</t>
  </si>
  <si>
    <t> 5100000</t>
  </si>
  <si>
    <t>Управління з питань ветеранської політики Дніпропетровської обласної державної адміністрації</t>
  </si>
  <si>
    <t>5110000</t>
  </si>
  <si>
    <t>5113241</t>
  </si>
  <si>
    <t>3241</t>
  </si>
  <si>
    <t>1090</t>
  </si>
  <si>
    <t xml:space="preserve">Зміцнення матеріально-технічної бази закладів соціального захисту населення </t>
  </si>
  <si>
    <t xml:space="preserve">           Заступник голови обласної ради     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</si>
  <si>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</si>
  <si>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Оновлення та поліпшення матеріально-технічної бази в закладах охорони здоров’я для удосконалення надання медичної допомоги населенню</t>
  </si>
  <si>
    <t>Нове будівництво протирадіаційного укриття (ПРУ)  для Криворізької гімназії  №89 “Потенціал” Криворізької міської ради за адресою: вул.Мальовнича, буд.1А, м. Кривий Ріг,  Дніпропетровської обл., 50054 (у т. ч. ПКД)</t>
  </si>
  <si>
    <t>Будівництво будівлі цивільного захисту (найпростіше укриття) подвійного призначення з вбудованими приміщеннями громадського призначення за адресою: Дніпропетровська область, Павлоградський район,  смт Юр’ївка, вул. Центральна, 106 (у т. ч. ПКД)</t>
  </si>
  <si>
    <t>Будівництво  освітніх установ та закладів</t>
  </si>
  <si>
    <t>Будівництво інших об’єктів комунальної власності</t>
  </si>
  <si>
    <t>Юр’ївська селищна територіальна громада</t>
  </si>
  <si>
    <t>Нове будівництво  захисної споруди цивільного захисту (споруда подвійного призначення з властивостями протирадіаційного укриття) на території Криворізького ліцею № 4  Криворізької міської ради за адресою: вул. Героїв АТО, будинок 15, м. Кривий Ріг, Дніпропетровська область, 50069 (у т. ч. ПКД)</t>
  </si>
  <si>
    <t>Нове будівництво  протирадіаційного укриття (ПРУ)  для Криворізького Центрально-Міського ліцею Криворізької міської ради  Дніпропетровської області за адресою: просп. Центральний, будинок 12, м. Кривий Ріг, Дніпропетровська обл., 50002 (у т. ч. ПКД)</t>
  </si>
  <si>
    <t>Нове будівництво  протирадіаційного укриття (ПРУ)  для Комунального закладу дошкільної освіти (ясла-садок) комбінованого типу № 201 Криворізької міської ради за адресою:  вул. Алмазна,  будинок 41, м. Кривий Ріг, Дніпропетровська обл., 50025 (у т. ч. ПКД)</t>
  </si>
  <si>
    <t>Нове будівництво захисної споруди цивільного захисту (споруда подвійного призначення з властивостями протирадіаційного укриття) на території  Комунального закладу  дошкільної освіти (ясла-садок) № 301 Криворізької міської ради за адресою: бульв. Вечірній, буд. 24, м. Кривий Ріг, Дніпропетровська обл. (у т.ч. ПКД)</t>
  </si>
  <si>
    <t>2024 – 2026</t>
  </si>
  <si>
    <t>Нове будівництво  протирадіаційного укриття (ПРУ)  для Криворізької гімназії № 37 Криворізької міської ради за адресою: вул. Буряченко Таїсії, будинок 17, м. Кривий Ріг, Дніпропетровська обл., 50037 (у т. ч. ПКД)</t>
  </si>
  <si>
    <t>Будівництво (реконструкція) Криворізької загальноосвітньої школи І-ІІІ ступенів № 37 КМР:</t>
  </si>
  <si>
    <t>Межівська селищна територіальна громада</t>
  </si>
  <si>
    <t>Школа №2 смт Межова Дніпропетровської області - реконструкція. Коригування III, (у  т. ч. ПКД)</t>
  </si>
  <si>
    <t>2016 – 2025</t>
  </si>
  <si>
    <t>Нове будівництво захисної споруди цивільного захисту № 1 для КП “Регіональний медичний центр родинного здоров’я” Дніпропетровської обласної ради” за адресою: вул. Космічна, 13, м. Дніпро (у т.ч. ПКД)</t>
  </si>
  <si>
    <t>Реконструкція відділення екстреної медичної допомоги КНП “Міська клінічна лікарня № 4” Дніпровської міської ради за адресою: м. Дніпро, вул. Ближня, 31 ( у т.ч.ПКД)</t>
  </si>
  <si>
    <t>Першотравневська міська територіальна громада</t>
  </si>
  <si>
    <t>Реконструкція відділення екстреної медичної допомоги КНП “Першотравенська міська лікарня” Першотравенської міської ради за адресою: м. Першотравенськ, вул. Шахтарської Слави ( у т.ч. ПКД)</t>
  </si>
  <si>
    <t>1516083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</si>
  <si>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</si>
  <si>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</si>
  <si>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</si>
  <si>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Криворізька міська територіальна громада </t>
  </si>
  <si>
    <t>Нове будівництво малого групового будинку за адресою: Дніпропетровська обл., м. Кривий Ріг, Довгинцівський район, вул. Володимирівська, між буд. 61 та 65 (у т.ч. ПКД)</t>
  </si>
  <si>
    <t>Будівництво малого групового будинку за адресою: Дніпропетровська область, смт Васильківка, вул. Мічуріна, 158 (у т.ч. ПКД)</t>
  </si>
  <si>
    <t>Васильківська селищна територіальна громада</t>
  </si>
  <si>
    <t>1517366</t>
  </si>
  <si>
    <t>7366</t>
  </si>
  <si>
    <t>0490</t>
  </si>
  <si>
    <t>Реалізація проектів у рамках Надзвичайної кредитної програми для відновлення України</t>
  </si>
  <si>
    <t xml:space="preserve">Кам’янська міська територіальна громада </t>
  </si>
  <si>
    <t>Реконструкція комунального закладу “Дошкільний навчальний заклад (ясла-садок) – центр розвитку дитини №27 “Орлятко” Кам’янської міської ради за адресою: просп. Наддніпрянський, 5. Коригування</t>
  </si>
  <si>
    <t>2019 – 2025</t>
  </si>
  <si>
    <t>0611184</t>
  </si>
  <si>
    <t>1184</t>
  </si>
  <si>
    <t>1252</t>
  </si>
  <si>
    <t>Виконання заходів щодо реалізації публічного інвестиційного проекту на безперешкодний доступ до якісної освіти – шкільні автобуси за рахунок субвенції з державного бюджету місцевим бюджетам</t>
  </si>
  <si>
    <t>Безперешкодний доступ до якісної освіти – шкільні автобуси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</si>
  <si>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</si>
  <si>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</si>
  <si>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</si>
  <si>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Закупівля мультимедійного обладнання</t>
  </si>
  <si>
    <t>Закупівля засобів навчання, мультимедійного та комп’ютерного обладнання для оснащення навчальних кабінетів предмета “Захист України”</t>
  </si>
  <si>
    <t>0611252</t>
  </si>
  <si>
    <t>1218340</t>
  </si>
  <si>
    <t>2024 – 2025</t>
  </si>
  <si>
    <t>2819800</t>
  </si>
  <si>
    <t>Субвенція з місцевого бюджету державному бюджету на виконання програм соціально-економічного розвитку регіонів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</si>
  <si>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</si>
  <si>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</si>
  <si>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</si>
  <si>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</si>
  <si>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</si>
  <si>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</si>
  <si>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“Нова українська школа” за рахунок субвенції з державного бюджету місцевим бюджетам</t>
  </si>
  <si>
    <t>Забезпечення якісної, сучасної та доступної загальної середньої освіти “Нова українська школа”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</si>
  <si>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</si>
  <si>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</si>
  <si>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</si>
  <si>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 0800000</t>
  </si>
  <si>
    <t>Департамент соціального захисту населення Дніпропетровської обласної державної адміністрації </t>
  </si>
  <si>
    <t>0810000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</si>
  <si>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</si>
  <si>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</si>
  <si>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</si>
  <si>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</si>
  <si>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0813250</t>
  </si>
  <si>
    <t>3250</t>
  </si>
  <si>
    <t>Будівництво установ та закладів соціальної сфери</t>
  </si>
  <si>
    <t>Реконструкція внутрішнього газопостачання у комунальному закладі “Поливанівський психоневрологічний інтернат” Дніпропетровської обласної ради”  (у тому числі виготовлення проектно-кошторисної документації)</t>
  </si>
  <si>
    <t>Реконструкція електричних мереж 0,4кВ з встановленням джерела живлення у комунальному закладі “Дніпропетровський дитячий будинок інтернат” Дніпропетровської обласної ради”  (у тому числі виготовлення проектно-кошторисної документації)</t>
  </si>
  <si>
    <t>Реконструкція системи газопостачання котельні КЗ “Зеленопільський ПНІ” ДОР” за адресою: Дніпропетровська обл, Криворізький р-н, с. Зелене Поле, вул. Південна, буд. 46А</t>
  </si>
  <si>
    <t>Реконструкція відділення екстреної медичної допомоги КП “Новомосковська центральна районна лікарня” Дніпропетровської обласної ради” за адресою: м. Новомосковськ, вул. Гетьманська, 238 ( у т.ч. ПКД)</t>
  </si>
  <si>
    <t>Нове будівництво  протирадіаційного укриття (ПРУ)  для КЗО “Навчально-виховний комплекс №122” загальноосвітній навчальний заклад - дошкільний навчальний заклад” Дніпровської міської ради, за адресою:  м.Дніпро, вул.Кожедуба, 49 (у т. ч. ПКД)</t>
  </si>
  <si>
    <t>Нове будівництво  протирадіаційного укриття (ПРУ)  для Криворізького ліцею №95 Криворізької міської ради  за адресою: вул. Соборності, буд.20А,  м.Кривий Ріг, Дніпропетровська обл., 50006 (у т. ч. ПКД)</t>
  </si>
  <si>
    <t>Нове будівництво хірургічного корпусу (з переходом) КП “Дніпропетровська обласна дитяча лікарня” ДОР” за адресою: вул.Космічна,13, м. Дніпро (у т.ч. ПКД)</t>
  </si>
  <si>
    <t>Будівництво (реконструкція) будівель  КП “Дніпропетровська обласна дитяча лікарня” ДОР”:</t>
  </si>
  <si>
    <t xml:space="preserve">Реконструкція будівлі головного корпусу (блоки № 1,2,3) КЗ “ДОДКЛ” ДОР” по вул. Космічній, 13, м. Дніпро, в межах землекористування ( у т. ч. ПКД) </t>
  </si>
  <si>
    <t>Нове будівництво захисної споруди цивільного захисту КП “Криворізька міська клінічна лікарня №2” Криворізької міської ради за адресою: Дніпропетровська область, м. Кривий Ріг, майдан Олександра Химиченка, 2 (у т. ч. ПКД)</t>
  </si>
  <si>
    <t>1011110</t>
  </si>
  <si>
    <t>Підготовка кадрів закладами вищої освіти</t>
  </si>
  <si>
    <t>1110</t>
  </si>
  <si>
    <t>0942</t>
  </si>
  <si>
    <t>Поліпшення матеріально-технічної бази та забезпечення належного функціонування закладів вищої освіти</t>
  </si>
  <si>
    <t>Павлоградська міська територіальна громада</t>
  </si>
  <si>
    <t>Нове будівництво захисної споруди цивільного захисту Ліцею № 9 імені Євгенія Єніна Павлоградської міської ради за адресою: вулиця Озерна, будинок 87, місто Павлоград, Дніпропетровської області</t>
  </si>
  <si>
    <t>Реконструкція Криворізької загальноосвітньої школи І-ІІІ ступенів № 37 Криворізької міської ради за адресою: вул. Таісії Буряченко, 17, м.Кривий Ріг, Дніпропетровська область (у т.ч. ПКД)</t>
  </si>
  <si>
    <t>2025 – 2026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</si>
  <si>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</si>
  <si>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</si>
  <si>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</si>
  <si>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</si>
  <si>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Нове будівництво автодороги від мкр-ну Сонячний до вул. Спаської у  м.Кривий Ріг Дніпропетровської області</t>
  </si>
  <si>
    <t>1217462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</si>
  <si>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</si>
  <si>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</si>
  <si>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2019 – 2022</t>
  </si>
  <si>
    <t>0712010</t>
  </si>
  <si>
    <t>2010</t>
  </si>
  <si>
    <t>0731</t>
  </si>
  <si>
    <t>Нове будівництво Центру дитячої онкогематології та трансплантації кісткового мозку для КП “Регіональний медичний центр родинного здоров’я” Дніпропетровської обласної ради” за адресою: вул. Космічна, 13, м. Дніпро (у т.ч. ПКД)</t>
  </si>
  <si>
    <t>Будівництво захисної споруди цивільного захисту з улаштуванням переходу у комунальному закладі “Дніпропетровський дитячий будинок інтернат” Дніпропетровської обласної ради” (у тому числі виготовлення проектно-кошторисної документації)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</si>
  <si>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</si>
  <si>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</si>
  <si>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</si>
  <si>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</si>
  <si>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</si>
  <si>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</si>
  <si>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</si>
  <si>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Модернізація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</si>
  <si>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0611222</t>
  </si>
  <si>
    <t>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</si>
  <si>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</si>
  <si>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0611278</t>
  </si>
  <si>
    <t>1278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</si>
  <si>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шкільних автобусів</t>
  </si>
  <si>
    <t>Придбання шкільних автобусів</t>
  </si>
  <si>
    <t>1014040</t>
  </si>
  <si>
    <t>4040</t>
  </si>
  <si>
    <t>Забезпечення діяльності музеїв i виставок</t>
  </si>
  <si>
    <t>Поліпшення матеріально-технічної бази та забезпечення належного функціонування закладів культури</t>
  </si>
  <si>
    <t>9800</t>
  </si>
  <si>
    <t>Підвищення водності та поліпшення гідрологічного режиму р. Саксагань на території Дніпропетровської області – будівництво (у т.ч. ПКД)</t>
  </si>
  <si>
    <t>Реконструкція частини приміщень будівлі лікувального корпусу з прибудовою процедурних кабінетів КТ та МРТ Комунального підприємства  “Дніпропетровський обласний госпіталь ветеранів війни” Дніпропетровської обласної ради” за адресою: площа Соборна, буд. 14, м. Дніпро (у т. ч. ПКД)</t>
  </si>
  <si>
    <t>Удосконалення матеріально-технічної бази закладів освіти для покращення якості освітніх послуг</t>
  </si>
  <si>
    <t> 1100000</t>
  </si>
  <si>
    <t>Управління молоді і спорту Дніпропетровської обласної державної адміністрації</t>
  </si>
  <si>
    <t>1110000</t>
  </si>
  <si>
    <t>1115033</t>
  </si>
  <si>
    <t>5033</t>
  </si>
  <si>
    <t>0810</t>
  </si>
  <si>
    <t>Забезпечення підготовки спортсменів школами вищої спортивної майстерності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</si>
  <si>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</si>
  <si>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</si>
  <si>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</si>
  <si>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</si>
  <si>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0712070</t>
  </si>
  <si>
    <t>2070</t>
  </si>
  <si>
    <t>0724</t>
  </si>
  <si>
    <t>Екстрена та швидка медична допомога населенню</t>
  </si>
  <si>
    <t>Оновлення та поліпшення матеріально-технічної бази в закладах охорони здоров'я для удосконалення надання медичної допомоги населенню</t>
  </si>
  <si>
    <t>0813101</t>
  </si>
  <si>
    <t>3101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</si>
  <si>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</si>
  <si>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0813200</t>
  </si>
  <si>
    <t>3200</t>
  </si>
  <si>
    <t xml:space="preserve">Забезпечення обробки інформації з нарахування та виплати допомог і компенсацій </t>
  </si>
  <si>
    <t>Реконструкція житлового корпусу №1 КЗ “Зеленопільський психоневрологічний інтернат” ДОР” за адресою: с. Зелене поле, Криворізького району, вул. Південна, 46А (у тому числі коригування проектно-кошторисної документації)</t>
  </si>
  <si>
    <t>0813241</t>
  </si>
  <si>
    <t>0611277</t>
  </si>
  <si>
    <t>1277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</si>
  <si>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шкільних автобусів</t>
  </si>
  <si>
    <t>Нове будівництво громадської будівлі зі спортзалом для створення ветеранського простору за адресою: вул. 77-ї окремої аеромобільної бригади, 6, м. Кривий Ріг, Дніпропетровська обл.</t>
  </si>
  <si>
    <t>Нове будівництво захисної споруди цивільного захисту на території Дніпровського ліцею № 144 імені Леві Іцхака Шнеєрсона Дніпровської міскої ради за адресою: вул. Менахем-Мендл Шнеєрсона, 1, м.Дніпро</t>
  </si>
  <si>
    <t>Нове будівництво захисної споруди цивільного захисту на території Дніпровської гімназії №118 Дніпровської міської ради за адресою: вул. Богдана Хмельницького, 15, м.Дніпро</t>
  </si>
  <si>
    <t>0611025</t>
  </si>
  <si>
    <t>1025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</si>
  <si>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</si>
  <si>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Будівництво захисної споруди цивільного захисту у КЗ “П'ятихатський геріатричний пансіонат” ДОР (у тому числі виготовлення проектно-кошторисної документації)</t>
  </si>
  <si>
    <t>Будівництво свердловини та пожежної вежі у КЗ “Верхівцевський психонервологічний інтернат” ДОР (у тому числі виготовлення проектно-кошторисної документації)</t>
  </si>
  <si>
    <t>Багатопрофільна стаціонарна медична допомога населенню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</si>
  <si>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</si>
  <si>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</si>
  <si>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</si>
  <si>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</si>
  <si>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1115031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</si>
  <si>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</si>
  <si>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</si>
  <si>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Зміцнення матеріально-технічної бази дитячо-юнацьких спортивних шкіл</t>
  </si>
  <si>
    <t>0813105</t>
  </si>
  <si>
    <t>3105</t>
  </si>
  <si>
    <t>1010</t>
  </si>
  <si>
    <t xml:space="preserve">Надання реабілітаційних послуг особам з інвалідністю та дітям з інвалідністю </t>
  </si>
  <si>
    <t>Найменування головного розпорядника коштів місцевого бюджету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</si>
  <si>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Забезпечення безпечних умов перебування в установах соціального захисту населення</t>
  </si>
  <si>
    <t>2020 – 2026</t>
  </si>
  <si>
    <t>2024-2026</t>
  </si>
  <si>
    <t>0712171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</si>
  <si>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</si>
  <si>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</si>
  <si>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Реконструкція покрівлі будівлі фізіотерапевтичного відділення №1, №3 пошкодженої в наслідок збройної агресії КНТ "ДОСРЦ "Солоний лиман" ДОР" за адресою: вул. Лиманська, 94 с.Новотроїцьке Самарівського району Дніпропетровської області</t>
  </si>
  <si>
    <t>0611023</t>
  </si>
  <si>
    <t>1023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</si>
  <si>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</si>
  <si>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2024-2025</t>
  </si>
  <si>
    <t>1014010</t>
  </si>
  <si>
    <t>4010</t>
  </si>
  <si>
    <t>0821</t>
  </si>
  <si>
    <t>Фінансова підтримка театрів</t>
  </si>
  <si>
    <t>Забезпечення облаштування безпечного простору театральних закладів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</si>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</sst>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9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80">
    <xf numFmtId="0" fontId="0" fillId="0" borderId="0" xfId="0"/>
    <xf numFmtId="0" fontId="0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0" fillId="0" borderId="0" xfId="0" applyFont="1" applyFill="1"/>
    <xf numFmtId="3" fontId="20" fillId="0" borderId="0" xfId="0" applyNumberFormat="1" applyFont="1" applyFill="1"/>
    <xf numFmtId="4" fontId="20" fillId="0" borderId="0" xfId="0" applyNumberFormat="1" applyFont="1" applyFill="1"/>
    <xf numFmtId="164" fontId="20" fillId="0" borderId="0" xfId="0" applyNumberFormat="1" applyFont="1" applyFill="1"/>
    <xf numFmtId="0" fontId="27" fillId="0" borderId="2" xfId="0" applyFont="1" applyFill="1" applyBorder="1" applyAlignment="1">
      <alignment horizontal="center" vertical="center" wrapText="1"/>
    </xf>
    <xf numFmtId="3" fontId="27" fillId="0" borderId="2" xfId="0" applyNumberFormat="1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4" fillId="0" borderId="0" xfId="0" applyFont="1" applyFill="1"/>
    <xf numFmtId="49" fontId="12" fillId="0" borderId="3" xfId="4" applyNumberFormat="1" applyFont="1" applyFill="1" applyBorder="1" applyAlignment="1">
      <alignment horizontal="center" vertical="center" wrapText="1"/>
    </xf>
    <xf numFmtId="49" fontId="18" fillId="0" borderId="3" xfId="4" applyNumberFormat="1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justify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3" fontId="25" fillId="0" borderId="2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17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justify" vertical="center" wrapText="1"/>
    </xf>
    <xf numFmtId="3" fontId="18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20" fillId="0" borderId="0" xfId="0" applyFont="1" applyFill="1" applyAlignment="1">
      <alignment vertical="center"/>
    </xf>
    <xf numFmtId="0" fontId="26" fillId="0" borderId="0" xfId="2" applyFont="1" applyFill="1" applyBorder="1" applyAlignment="1">
      <alignment wrapText="1"/>
    </xf>
    <xf numFmtId="49" fontId="28" fillId="0" borderId="0" xfId="2" applyNumberFormat="1" applyFont="1" applyFill="1" applyAlignment="1">
      <alignment horizontal="center" vertical="center"/>
    </xf>
    <xf numFmtId="4" fontId="3" fillId="0" borderId="0" xfId="0" applyNumberFormat="1" applyFont="1" applyFill="1"/>
    <xf numFmtId="0" fontId="19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</cellXfs>
  <cellStyles count="5">
    <cellStyle name="Звичайний 22" xfId="1"/>
    <cellStyle name="Обычный" xfId="0" builtinId="0"/>
    <cellStyle name="Обычный 2" xfId="3"/>
    <cellStyle name="Обычный 4" xfId="4"/>
    <cellStyle name="Обычный_Додаток 6 джерела.." xfId="2"/>
  </cellStyles>
  <dxfs count="0"/>
  <tableStyles count="0" defaultTableStyle="TableStyleMedium2" defaultPivotStyle="PivotStyleLight16"/>
  <colors>
    <mruColors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showZeros="0" tabSelected="1" view="pageBreakPreview" topLeftCell="A161" zoomScale="85" zoomScaleNormal="65" zoomScaleSheetLayoutView="85" workbookViewId="0">
      <selection activeCell="L12" sqref="L12"/>
    </sheetView>
  </sheetViews>
  <sheetFormatPr defaultRowHeight="12.75" x14ac:dyDescent="0.2"/>
  <cols>
    <col min="1" max="1" width="14.28515625" style="1" customWidth="1"/>
    <col min="2" max="2" width="15.140625" style="1" customWidth="1"/>
    <col min="3" max="3" width="16" style="1" customWidth="1"/>
    <col min="4" max="4" width="56.28515625" style="1" customWidth="1"/>
    <col min="5" max="5" width="73.7109375" style="1" bestFit="1" customWidth="1"/>
    <col min="6" max="6" width="13.42578125" style="9" customWidth="1"/>
    <col min="7" max="8" width="16" style="10" customWidth="1"/>
    <col min="9" max="9" width="18.140625" style="11" customWidth="1"/>
    <col min="10" max="10" width="13" style="12" customWidth="1"/>
    <col min="11" max="11" width="36.85546875" style="1" customWidth="1"/>
    <col min="12" max="16384" width="9.140625" style="1"/>
  </cols>
  <sheetData>
    <row r="1" spans="1:10" ht="50.25" customHeight="1" x14ac:dyDescent="0.2">
      <c r="A1" s="2"/>
      <c r="B1" s="2"/>
      <c r="H1" s="77" t="s">
        <v>44</v>
      </c>
      <c r="I1" s="77"/>
      <c r="J1" s="77"/>
    </row>
    <row r="2" spans="1:10" ht="16.5" customHeight="1" x14ac:dyDescent="0.2">
      <c r="A2" s="3"/>
    </row>
    <row r="3" spans="1:10" ht="22.5" x14ac:dyDescent="0.2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22.5" x14ac:dyDescent="0.2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22.5" x14ac:dyDescent="0.2">
      <c r="A5" s="78" t="s">
        <v>25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ht="15.75" x14ac:dyDescent="0.2">
      <c r="A6" s="4" t="s">
        <v>11</v>
      </c>
    </row>
    <row r="7" spans="1:10" x14ac:dyDescent="0.2">
      <c r="A7" s="5" t="s">
        <v>10</v>
      </c>
    </row>
    <row r="8" spans="1:10" ht="93" customHeight="1" x14ac:dyDescent="0.2">
      <c r="A8" s="6" t="s">
        <v>1</v>
      </c>
      <c r="B8" s="6" t="s">
        <v>2</v>
      </c>
      <c r="C8" s="6" t="s">
        <v>3</v>
      </c>
      <c r="D8" s="6" t="s">
        <v>265</v>
      </c>
      <c r="E8" s="6" t="s">
        <v>4</v>
      </c>
      <c r="F8" s="13" t="s">
        <v>5</v>
      </c>
      <c r="G8" s="14" t="s">
        <v>6</v>
      </c>
      <c r="H8" s="14" t="s">
        <v>7</v>
      </c>
      <c r="I8" s="15" t="s">
        <v>45</v>
      </c>
      <c r="J8" s="16" t="s">
        <v>46</v>
      </c>
    </row>
    <row r="9" spans="1:10" x14ac:dyDescent="0.2">
      <c r="A9" s="7">
        <v>1</v>
      </c>
      <c r="B9" s="7">
        <v>2</v>
      </c>
      <c r="C9" s="7">
        <v>3</v>
      </c>
      <c r="D9" s="7">
        <v>4</v>
      </c>
      <c r="E9" s="7">
        <v>5</v>
      </c>
      <c r="F9" s="17">
        <v>6</v>
      </c>
      <c r="G9" s="18">
        <v>7</v>
      </c>
      <c r="H9" s="18">
        <v>8</v>
      </c>
      <c r="I9" s="18">
        <v>9</v>
      </c>
      <c r="J9" s="18">
        <v>10</v>
      </c>
    </row>
    <row r="10" spans="1:10" s="26" customFormat="1" ht="35.25" customHeight="1" x14ac:dyDescent="0.2">
      <c r="A10" s="19" t="s">
        <v>62</v>
      </c>
      <c r="B10" s="19"/>
      <c r="C10" s="19"/>
      <c r="D10" s="20" t="s">
        <v>63</v>
      </c>
      <c r="E10" s="21"/>
      <c r="F10" s="22"/>
      <c r="G10" s="23"/>
      <c r="H10" s="23">
        <f>H11</f>
        <v>0</v>
      </c>
      <c r="I10" s="24">
        <f>I11</f>
        <v>222812845.95999998</v>
      </c>
      <c r="J10" s="25"/>
    </row>
    <row r="11" spans="1:10" s="26" customFormat="1" ht="35.25" customHeight="1" x14ac:dyDescent="0.2">
      <c r="A11" s="27" t="s">
        <v>64</v>
      </c>
      <c r="B11" s="19"/>
      <c r="C11" s="27"/>
      <c r="D11" s="28" t="s">
        <v>63</v>
      </c>
      <c r="E11" s="21"/>
      <c r="F11" s="22"/>
      <c r="G11" s="29"/>
      <c r="H11" s="29"/>
      <c r="I11" s="30">
        <f>I22+I30+I38+I28+I20+I36+I18+I24+I26+I34+I12+I32+I16+I14</f>
        <v>222812845.95999998</v>
      </c>
      <c r="J11" s="31"/>
    </row>
    <row r="12" spans="1:10" s="26" customFormat="1" ht="84" customHeight="1" x14ac:dyDescent="0.2">
      <c r="A12" s="32" t="s">
        <v>224</v>
      </c>
      <c r="B12" s="32" t="s">
        <v>225</v>
      </c>
      <c r="C12" s="32" t="s">
        <v>226</v>
      </c>
      <c r="D12" s="8" t="s">
        <v>227</v>
      </c>
      <c r="E12" s="33"/>
      <c r="F12" s="34"/>
      <c r="G12" s="35"/>
      <c r="H12" s="35"/>
      <c r="I12" s="30">
        <f>I13</f>
        <v>858557</v>
      </c>
      <c r="J12" s="36"/>
    </row>
    <row r="13" spans="1:10" s="26" customFormat="1" ht="39" customHeight="1" x14ac:dyDescent="0.2">
      <c r="A13" s="37"/>
      <c r="B13" s="38"/>
      <c r="C13" s="38"/>
      <c r="D13" s="39"/>
      <c r="E13" s="33" t="s">
        <v>216</v>
      </c>
      <c r="F13" s="34">
        <v>2025</v>
      </c>
      <c r="G13" s="35">
        <f>445060-1320+24400+390417</f>
        <v>858557</v>
      </c>
      <c r="H13" s="35"/>
      <c r="I13" s="40">
        <f>161300+283760-1320+24400+390417</f>
        <v>858557</v>
      </c>
      <c r="J13" s="36">
        <v>100</v>
      </c>
    </row>
    <row r="14" spans="1:10" s="26" customFormat="1" ht="45" customHeight="1" x14ac:dyDescent="0.2">
      <c r="A14" s="37" t="s">
        <v>273</v>
      </c>
      <c r="B14" s="38" t="s">
        <v>274</v>
      </c>
      <c r="C14" s="38" t="s">
        <v>226</v>
      </c>
      <c r="D14" s="39" t="s">
        <v>275</v>
      </c>
      <c r="E14" s="33"/>
      <c r="F14" s="34"/>
      <c r="G14" s="35"/>
      <c r="H14" s="35"/>
      <c r="I14" s="30">
        <f>I15</f>
        <v>30000</v>
      </c>
      <c r="J14" s="36"/>
    </row>
    <row r="15" spans="1:10" s="26" customFormat="1" ht="39" customHeight="1" x14ac:dyDescent="0.2">
      <c r="A15" s="37"/>
      <c r="B15" s="38"/>
      <c r="C15" s="38"/>
      <c r="D15" s="39"/>
      <c r="E15" s="33" t="s">
        <v>216</v>
      </c>
      <c r="F15" s="34">
        <v>2025</v>
      </c>
      <c r="G15" s="35">
        <v>30000</v>
      </c>
      <c r="H15" s="35"/>
      <c r="I15" s="40">
        <v>30000</v>
      </c>
      <c r="J15" s="36">
        <v>100</v>
      </c>
    </row>
    <row r="16" spans="1:10" s="26" customFormat="1" ht="67.5" customHeight="1" x14ac:dyDescent="0.2">
      <c r="A16" s="37" t="s">
        <v>247</v>
      </c>
      <c r="B16" s="38" t="s">
        <v>248</v>
      </c>
      <c r="C16" s="38" t="s">
        <v>226</v>
      </c>
      <c r="D16" s="39" t="s">
        <v>249</v>
      </c>
      <c r="E16" s="33"/>
      <c r="F16" s="34"/>
      <c r="G16" s="35"/>
      <c r="H16" s="35"/>
      <c r="I16" s="30">
        <f>I17</f>
        <v>1412740</v>
      </c>
      <c r="J16" s="36"/>
    </row>
    <row r="17" spans="1:10" s="26" customFormat="1" ht="39" customHeight="1" x14ac:dyDescent="0.2">
      <c r="A17" s="37"/>
      <c r="B17" s="38"/>
      <c r="C17" s="38"/>
      <c r="D17" s="39"/>
      <c r="E17" s="33" t="s">
        <v>216</v>
      </c>
      <c r="F17" s="34">
        <v>2025</v>
      </c>
      <c r="G17" s="35">
        <f>975230+437510</f>
        <v>1412740</v>
      </c>
      <c r="H17" s="35"/>
      <c r="I17" s="40">
        <f>925230+50000+437510</f>
        <v>1412740</v>
      </c>
      <c r="J17" s="36">
        <v>100</v>
      </c>
    </row>
    <row r="18" spans="1:10" s="26" customFormat="1" ht="51" customHeight="1" x14ac:dyDescent="0.2">
      <c r="A18" s="32" t="s">
        <v>194</v>
      </c>
      <c r="B18" s="32" t="s">
        <v>195</v>
      </c>
      <c r="C18" s="32" t="s">
        <v>196</v>
      </c>
      <c r="D18" s="8" t="s">
        <v>197</v>
      </c>
      <c r="E18" s="33"/>
      <c r="F18" s="34"/>
      <c r="G18" s="35"/>
      <c r="H18" s="35"/>
      <c r="I18" s="30">
        <f>I19</f>
        <v>150000</v>
      </c>
      <c r="J18" s="36"/>
    </row>
    <row r="19" spans="1:10" s="26" customFormat="1" ht="33.75" customHeight="1" x14ac:dyDescent="0.2">
      <c r="A19" s="37"/>
      <c r="B19" s="38"/>
      <c r="C19" s="38"/>
      <c r="D19" s="39"/>
      <c r="E19" s="33" t="s">
        <v>216</v>
      </c>
      <c r="F19" s="34">
        <v>2025</v>
      </c>
      <c r="G19" s="35">
        <v>150000</v>
      </c>
      <c r="H19" s="35"/>
      <c r="I19" s="40">
        <v>150000</v>
      </c>
      <c r="J19" s="36">
        <v>100</v>
      </c>
    </row>
    <row r="20" spans="1:10" ht="72" customHeight="1" x14ac:dyDescent="0.2">
      <c r="A20" s="32" t="s">
        <v>143</v>
      </c>
      <c r="B20" s="32" t="s">
        <v>144</v>
      </c>
      <c r="C20" s="32" t="s">
        <v>30</v>
      </c>
      <c r="D20" s="8" t="s">
        <v>145</v>
      </c>
      <c r="E20" s="33"/>
      <c r="F20" s="34"/>
      <c r="G20" s="35"/>
      <c r="H20" s="35"/>
      <c r="I20" s="30">
        <f>I21</f>
        <v>5730266</v>
      </c>
      <c r="J20" s="36"/>
    </row>
    <row r="21" spans="1:10" ht="36" customHeight="1" x14ac:dyDescent="0.2">
      <c r="A21" s="37"/>
      <c r="B21" s="38"/>
      <c r="C21" s="38"/>
      <c r="D21" s="39"/>
      <c r="E21" s="33" t="s">
        <v>147</v>
      </c>
      <c r="F21" s="34">
        <v>2025</v>
      </c>
      <c r="G21" s="35">
        <f>19116143-100995-15257</f>
        <v>18999891</v>
      </c>
      <c r="H21" s="35"/>
      <c r="I21" s="40">
        <f>5734843-4577</f>
        <v>5730266</v>
      </c>
      <c r="J21" s="36">
        <v>100</v>
      </c>
    </row>
    <row r="22" spans="1:10" ht="72" customHeight="1" x14ac:dyDescent="0.2">
      <c r="A22" s="32" t="s">
        <v>125</v>
      </c>
      <c r="B22" s="32" t="s">
        <v>126</v>
      </c>
      <c r="C22" s="32" t="s">
        <v>30</v>
      </c>
      <c r="D22" s="8" t="s">
        <v>146</v>
      </c>
      <c r="E22" s="33"/>
      <c r="F22" s="34"/>
      <c r="G22" s="35"/>
      <c r="H22" s="35"/>
      <c r="I22" s="30">
        <f>I23</f>
        <v>13269625</v>
      </c>
      <c r="J22" s="36"/>
    </row>
    <row r="23" spans="1:10" ht="36" customHeight="1" x14ac:dyDescent="0.2">
      <c r="A23" s="37"/>
      <c r="B23" s="38"/>
      <c r="C23" s="38"/>
      <c r="D23" s="39"/>
      <c r="E23" s="33" t="s">
        <v>147</v>
      </c>
      <c r="F23" s="34">
        <v>2025</v>
      </c>
      <c r="G23" s="35">
        <f>13381300+5734843-100995-15257</f>
        <v>18999891</v>
      </c>
      <c r="H23" s="35"/>
      <c r="I23" s="40">
        <f>13381300-100995-10680</f>
        <v>13269625</v>
      </c>
      <c r="J23" s="36">
        <v>100</v>
      </c>
    </row>
    <row r="24" spans="1:10" ht="111.75" customHeight="1" x14ac:dyDescent="0.2">
      <c r="A24" s="32" t="s">
        <v>198</v>
      </c>
      <c r="B24" s="32" t="s">
        <v>199</v>
      </c>
      <c r="C24" s="32" t="s">
        <v>30</v>
      </c>
      <c r="D24" s="39" t="s">
        <v>200</v>
      </c>
      <c r="E24" s="33"/>
      <c r="F24" s="34"/>
      <c r="G24" s="35"/>
      <c r="H24" s="35"/>
      <c r="I24" s="30">
        <f>I25</f>
        <v>10207630</v>
      </c>
      <c r="J24" s="36"/>
    </row>
    <row r="25" spans="1:10" ht="50.25" customHeight="1" x14ac:dyDescent="0.2">
      <c r="A25" s="38"/>
      <c r="B25" s="38"/>
      <c r="C25" s="38"/>
      <c r="D25" s="39"/>
      <c r="E25" s="33" t="s">
        <v>201</v>
      </c>
      <c r="F25" s="41">
        <v>2025</v>
      </c>
      <c r="G25" s="35">
        <f>8116430+48372470+1224760-81800</f>
        <v>57631860</v>
      </c>
      <c r="H25" s="35"/>
      <c r="I25" s="40">
        <f>8116430+2091200</f>
        <v>10207630</v>
      </c>
      <c r="J25" s="36">
        <v>100</v>
      </c>
    </row>
    <row r="26" spans="1:10" s="42" customFormat="1" ht="96.75" customHeight="1" x14ac:dyDescent="0.2">
      <c r="A26" s="32" t="s">
        <v>202</v>
      </c>
      <c r="B26" s="32" t="s">
        <v>203</v>
      </c>
      <c r="C26" s="32" t="s">
        <v>30</v>
      </c>
      <c r="D26" s="39" t="s">
        <v>204</v>
      </c>
      <c r="E26" s="33"/>
      <c r="F26" s="34"/>
      <c r="G26" s="35"/>
      <c r="H26" s="35"/>
      <c r="I26" s="30">
        <f>I27</f>
        <v>47424230</v>
      </c>
      <c r="J26" s="36"/>
    </row>
    <row r="27" spans="1:10" s="42" customFormat="1" ht="48.75" customHeight="1" x14ac:dyDescent="0.2">
      <c r="A27" s="38"/>
      <c r="B27" s="38"/>
      <c r="C27" s="38"/>
      <c r="D27" s="39"/>
      <c r="E27" s="33" t="s">
        <v>201</v>
      </c>
      <c r="F27" s="41">
        <v>2025</v>
      </c>
      <c r="G27" s="35">
        <f>56488900+1224760-81800</f>
        <v>57631860</v>
      </c>
      <c r="H27" s="35"/>
      <c r="I27" s="40">
        <f>48372470-866440-81800</f>
        <v>47424230</v>
      </c>
      <c r="J27" s="36">
        <v>100</v>
      </c>
    </row>
    <row r="28" spans="1:10" s="42" customFormat="1" ht="63.75" customHeight="1" x14ac:dyDescent="0.2">
      <c r="A28" s="32" t="s">
        <v>140</v>
      </c>
      <c r="B28" s="32" t="s">
        <v>141</v>
      </c>
      <c r="C28" s="32" t="s">
        <v>30</v>
      </c>
      <c r="D28" s="39" t="s">
        <v>142</v>
      </c>
      <c r="E28" s="33"/>
      <c r="F28" s="34"/>
      <c r="G28" s="35"/>
      <c r="H28" s="35"/>
      <c r="I28" s="30">
        <f>I29</f>
        <v>14530000</v>
      </c>
      <c r="J28" s="36"/>
    </row>
    <row r="29" spans="1:10" s="42" customFormat="1" ht="36" customHeight="1" x14ac:dyDescent="0.2">
      <c r="A29" s="38"/>
      <c r="B29" s="38"/>
      <c r="C29" s="38"/>
      <c r="D29" s="39"/>
      <c r="E29" s="33" t="s">
        <v>129</v>
      </c>
      <c r="F29" s="41">
        <v>2025</v>
      </c>
      <c r="G29" s="35">
        <f>102812000+12140000+1288000+22000</f>
        <v>116262000</v>
      </c>
      <c r="H29" s="35"/>
      <c r="I29" s="40">
        <f>1080000+12140000+1288000+22000</f>
        <v>14530000</v>
      </c>
      <c r="J29" s="36">
        <v>100</v>
      </c>
    </row>
    <row r="30" spans="1:10" s="42" customFormat="1" ht="68.25" customHeight="1" x14ac:dyDescent="0.2">
      <c r="A30" s="32" t="s">
        <v>135</v>
      </c>
      <c r="B30" s="32" t="s">
        <v>127</v>
      </c>
      <c r="C30" s="32" t="s">
        <v>30</v>
      </c>
      <c r="D30" s="8" t="s">
        <v>128</v>
      </c>
      <c r="E30" s="33"/>
      <c r="F30" s="34"/>
      <c r="G30" s="35"/>
      <c r="H30" s="35"/>
      <c r="I30" s="30">
        <f>I31</f>
        <v>101732000</v>
      </c>
      <c r="J30" s="36"/>
    </row>
    <row r="31" spans="1:10" s="42" customFormat="1" ht="36" customHeight="1" x14ac:dyDescent="0.2">
      <c r="A31" s="38"/>
      <c r="B31" s="38"/>
      <c r="C31" s="38"/>
      <c r="D31" s="39"/>
      <c r="E31" s="33" t="s">
        <v>129</v>
      </c>
      <c r="F31" s="41">
        <v>2025</v>
      </c>
      <c r="G31" s="35">
        <f>101732000+1080000+12140000+1288000+22000</f>
        <v>116262000</v>
      </c>
      <c r="H31" s="40"/>
      <c r="I31" s="40">
        <v>101732000</v>
      </c>
      <c r="J31" s="36">
        <v>100</v>
      </c>
    </row>
    <row r="32" spans="1:10" s="42" customFormat="1" ht="64.5" customHeight="1" x14ac:dyDescent="0.2">
      <c r="A32" s="38" t="s">
        <v>241</v>
      </c>
      <c r="B32" s="38" t="s">
        <v>242</v>
      </c>
      <c r="C32" s="38" t="s">
        <v>30</v>
      </c>
      <c r="D32" s="8" t="s">
        <v>243</v>
      </c>
      <c r="E32" s="33"/>
      <c r="F32" s="41"/>
      <c r="G32" s="35"/>
      <c r="H32" s="40"/>
      <c r="I32" s="30">
        <f>I33</f>
        <v>5310000</v>
      </c>
      <c r="J32" s="36"/>
    </row>
    <row r="33" spans="1:10" s="42" customFormat="1" ht="36" customHeight="1" x14ac:dyDescent="0.2">
      <c r="A33" s="38"/>
      <c r="B33" s="38"/>
      <c r="C33" s="38"/>
      <c r="D33" s="39"/>
      <c r="E33" s="33" t="s">
        <v>208</v>
      </c>
      <c r="F33" s="41">
        <v>2025</v>
      </c>
      <c r="G33" s="35">
        <f>24886000+1868000</f>
        <v>26754000</v>
      </c>
      <c r="H33" s="40"/>
      <c r="I33" s="40">
        <f>1140000+2280000+22000+1868000</f>
        <v>5310000</v>
      </c>
      <c r="J33" s="36">
        <v>100</v>
      </c>
    </row>
    <row r="34" spans="1:10" s="42" customFormat="1" ht="58.5" customHeight="1" x14ac:dyDescent="0.2">
      <c r="A34" s="38" t="s">
        <v>205</v>
      </c>
      <c r="B34" s="38" t="s">
        <v>206</v>
      </c>
      <c r="C34" s="38" t="s">
        <v>30</v>
      </c>
      <c r="D34" s="39" t="s">
        <v>207</v>
      </c>
      <c r="E34" s="33"/>
      <c r="F34" s="41"/>
      <c r="G34" s="35"/>
      <c r="H34" s="40"/>
      <c r="I34" s="30">
        <f>I35</f>
        <v>21444000</v>
      </c>
      <c r="J34" s="36"/>
    </row>
    <row r="35" spans="1:10" s="42" customFormat="1" ht="36" customHeight="1" x14ac:dyDescent="0.2">
      <c r="A35" s="38"/>
      <c r="B35" s="38"/>
      <c r="C35" s="38"/>
      <c r="D35" s="39"/>
      <c r="E35" s="33" t="s">
        <v>208</v>
      </c>
      <c r="F35" s="41">
        <v>2025</v>
      </c>
      <c r="G35" s="35">
        <f>17165000+2280000+5419000+22000+1868000</f>
        <v>26754000</v>
      </c>
      <c r="H35" s="40"/>
      <c r="I35" s="40">
        <f>16025000+5419000</f>
        <v>21444000</v>
      </c>
      <c r="J35" s="36">
        <v>100</v>
      </c>
    </row>
    <row r="36" spans="1:10" ht="90" x14ac:dyDescent="0.2">
      <c r="A36" s="32" t="s">
        <v>148</v>
      </c>
      <c r="B36" s="32" t="s">
        <v>149</v>
      </c>
      <c r="C36" s="32" t="s">
        <v>30</v>
      </c>
      <c r="D36" s="8" t="s">
        <v>150</v>
      </c>
      <c r="E36" s="33"/>
      <c r="F36" s="34"/>
      <c r="G36" s="35"/>
      <c r="H36" s="35"/>
      <c r="I36" s="30">
        <f>I37</f>
        <v>213175.88</v>
      </c>
      <c r="J36" s="36"/>
    </row>
    <row r="37" spans="1:10" ht="36" customHeight="1" x14ac:dyDescent="0.2">
      <c r="A37" s="37"/>
      <c r="B37" s="38"/>
      <c r="C37" s="38"/>
      <c r="D37" s="39"/>
      <c r="E37" s="33" t="s">
        <v>134</v>
      </c>
      <c r="F37" s="41">
        <v>2025</v>
      </c>
      <c r="G37" s="40">
        <f>940305.77-315760.41+86040</f>
        <v>710585.3600000001</v>
      </c>
      <c r="H37" s="40"/>
      <c r="I37" s="40">
        <f>282092-94728.12+25812</f>
        <v>213175.88</v>
      </c>
      <c r="J37" s="36">
        <v>100</v>
      </c>
    </row>
    <row r="38" spans="1:10" ht="84.75" customHeight="1" x14ac:dyDescent="0.2">
      <c r="A38" s="32" t="s">
        <v>130</v>
      </c>
      <c r="B38" s="32" t="s">
        <v>131</v>
      </c>
      <c r="C38" s="32" t="s">
        <v>30</v>
      </c>
      <c r="D38" s="8" t="s">
        <v>132</v>
      </c>
      <c r="E38" s="33"/>
      <c r="F38" s="34"/>
      <c r="G38" s="35"/>
      <c r="H38" s="35"/>
      <c r="I38" s="30">
        <f>I39+I40</f>
        <v>500622.07999999996</v>
      </c>
      <c r="J38" s="36"/>
    </row>
    <row r="39" spans="1:10" ht="36" customHeight="1" x14ac:dyDescent="0.2">
      <c r="A39" s="37"/>
      <c r="B39" s="38"/>
      <c r="C39" s="38"/>
      <c r="D39" s="39"/>
      <c r="E39" s="33" t="s">
        <v>133</v>
      </c>
      <c r="F39" s="41">
        <v>2025</v>
      </c>
      <c r="G39" s="40">
        <v>3212.6</v>
      </c>
      <c r="H39" s="40"/>
      <c r="I39" s="40">
        <v>3212.6</v>
      </c>
      <c r="J39" s="36">
        <v>100</v>
      </c>
    </row>
    <row r="40" spans="1:10" ht="36" customHeight="1" x14ac:dyDescent="0.2">
      <c r="A40" s="37"/>
      <c r="B40" s="38"/>
      <c r="C40" s="38"/>
      <c r="D40" s="39"/>
      <c r="E40" s="33" t="s">
        <v>134</v>
      </c>
      <c r="F40" s="41">
        <v>2025</v>
      </c>
      <c r="G40" s="40">
        <f>940305.77-315760.41+86040</f>
        <v>710585.3600000001</v>
      </c>
      <c r="H40" s="40"/>
      <c r="I40" s="40">
        <f>658213.77-221032.29+60228</f>
        <v>497409.48</v>
      </c>
      <c r="J40" s="36">
        <v>100</v>
      </c>
    </row>
    <row r="41" spans="1:10" ht="36" customHeight="1" x14ac:dyDescent="0.2">
      <c r="A41" s="19" t="s">
        <v>65</v>
      </c>
      <c r="B41" s="19"/>
      <c r="C41" s="19"/>
      <c r="D41" s="20" t="s">
        <v>66</v>
      </c>
      <c r="E41" s="21"/>
      <c r="F41" s="22"/>
      <c r="G41" s="23"/>
      <c r="H41" s="23"/>
      <c r="I41" s="24">
        <f>I42</f>
        <v>154163535</v>
      </c>
      <c r="J41" s="25"/>
    </row>
    <row r="42" spans="1:10" ht="36" customHeight="1" x14ac:dyDescent="0.2">
      <c r="A42" s="27" t="s">
        <v>67</v>
      </c>
      <c r="B42" s="19"/>
      <c r="C42" s="27"/>
      <c r="D42" s="28" t="s">
        <v>68</v>
      </c>
      <c r="E42" s="21"/>
      <c r="F42" s="22"/>
      <c r="G42" s="29"/>
      <c r="H42" s="29"/>
      <c r="I42" s="30">
        <f>I43+I45+I47+I49</f>
        <v>154163535</v>
      </c>
      <c r="J42" s="31"/>
    </row>
    <row r="43" spans="1:10" ht="36" customHeight="1" x14ac:dyDescent="0.2">
      <c r="A43" s="37" t="s">
        <v>189</v>
      </c>
      <c r="B43" s="38" t="s">
        <v>190</v>
      </c>
      <c r="C43" s="38" t="s">
        <v>191</v>
      </c>
      <c r="D43" s="39" t="s">
        <v>252</v>
      </c>
      <c r="E43" s="33"/>
      <c r="F43" s="41"/>
      <c r="G43" s="35"/>
      <c r="H43" s="35"/>
      <c r="I43" s="30">
        <f>I44</f>
        <v>58343302</v>
      </c>
      <c r="J43" s="36"/>
    </row>
    <row r="44" spans="1:10" ht="36" customHeight="1" x14ac:dyDescent="0.2">
      <c r="A44" s="37"/>
      <c r="B44" s="38"/>
      <c r="C44" s="38"/>
      <c r="D44" s="39"/>
      <c r="E44" s="33" t="s">
        <v>90</v>
      </c>
      <c r="F44" s="34">
        <v>2025</v>
      </c>
      <c r="G44" s="35">
        <v>58343302</v>
      </c>
      <c r="H44" s="35"/>
      <c r="I44" s="40">
        <v>58343302</v>
      </c>
      <c r="J44" s="36">
        <v>100</v>
      </c>
    </row>
    <row r="45" spans="1:10" ht="36" customHeight="1" x14ac:dyDescent="0.2">
      <c r="A45" s="37" t="s">
        <v>69</v>
      </c>
      <c r="B45" s="38" t="s">
        <v>70</v>
      </c>
      <c r="C45" s="38" t="s">
        <v>71</v>
      </c>
      <c r="D45" s="39" t="s">
        <v>72</v>
      </c>
      <c r="E45" s="33"/>
      <c r="F45" s="41"/>
      <c r="G45" s="35"/>
      <c r="H45" s="35"/>
      <c r="I45" s="30">
        <f>I46</f>
        <v>89620233</v>
      </c>
      <c r="J45" s="36"/>
    </row>
    <row r="46" spans="1:10" ht="36" customHeight="1" x14ac:dyDescent="0.2">
      <c r="A46" s="37"/>
      <c r="B46" s="38"/>
      <c r="C46" s="38"/>
      <c r="D46" s="39"/>
      <c r="E46" s="33" t="s">
        <v>90</v>
      </c>
      <c r="F46" s="34">
        <v>2025</v>
      </c>
      <c r="G46" s="35">
        <v>89620233</v>
      </c>
      <c r="H46" s="35"/>
      <c r="I46" s="40">
        <v>89620233</v>
      </c>
      <c r="J46" s="36">
        <v>100</v>
      </c>
    </row>
    <row r="47" spans="1:10" ht="36" customHeight="1" x14ac:dyDescent="0.2">
      <c r="A47" s="37" t="s">
        <v>228</v>
      </c>
      <c r="B47" s="38" t="s">
        <v>229</v>
      </c>
      <c r="C47" s="38" t="s">
        <v>230</v>
      </c>
      <c r="D47" s="39" t="s">
        <v>231</v>
      </c>
      <c r="E47" s="33"/>
      <c r="F47" s="41"/>
      <c r="G47" s="35"/>
      <c r="H47" s="35"/>
      <c r="I47" s="30">
        <f>I48</f>
        <v>200000</v>
      </c>
      <c r="J47" s="36"/>
    </row>
    <row r="48" spans="1:10" ht="36" customHeight="1" x14ac:dyDescent="0.2">
      <c r="A48" s="37"/>
      <c r="B48" s="38"/>
      <c r="C48" s="38"/>
      <c r="D48" s="39"/>
      <c r="E48" s="33" t="s">
        <v>232</v>
      </c>
      <c r="F48" s="34">
        <v>2025</v>
      </c>
      <c r="G48" s="35">
        <v>200000</v>
      </c>
      <c r="H48" s="35"/>
      <c r="I48" s="40">
        <v>200000</v>
      </c>
      <c r="J48" s="36">
        <v>100</v>
      </c>
    </row>
    <row r="49" spans="1:10" ht="64.5" customHeight="1" x14ac:dyDescent="0.2">
      <c r="A49" s="37" t="s">
        <v>269</v>
      </c>
      <c r="B49" s="38" t="s">
        <v>270</v>
      </c>
      <c r="C49" s="38" t="s">
        <v>36</v>
      </c>
      <c r="D49" s="39" t="s">
        <v>271</v>
      </c>
      <c r="E49" s="33"/>
      <c r="F49" s="34"/>
      <c r="G49" s="35"/>
      <c r="H49" s="35"/>
      <c r="I49" s="40">
        <f>I50</f>
        <v>6000000</v>
      </c>
      <c r="J49" s="36"/>
    </row>
    <row r="50" spans="1:10" ht="62.25" customHeight="1" x14ac:dyDescent="0.2">
      <c r="A50" s="37"/>
      <c r="B50" s="38"/>
      <c r="C50" s="38"/>
      <c r="D50" s="39"/>
      <c r="E50" s="33" t="s">
        <v>272</v>
      </c>
      <c r="F50" s="34">
        <v>2025</v>
      </c>
      <c r="G50" s="35">
        <v>6000000</v>
      </c>
      <c r="H50" s="35"/>
      <c r="I50" s="40">
        <v>6000000</v>
      </c>
      <c r="J50" s="36">
        <v>100</v>
      </c>
    </row>
    <row r="51" spans="1:10" ht="37.5" customHeight="1" x14ac:dyDescent="0.2">
      <c r="A51" s="19" t="s">
        <v>151</v>
      </c>
      <c r="B51" s="19"/>
      <c r="C51" s="19"/>
      <c r="D51" s="20" t="s">
        <v>152</v>
      </c>
      <c r="E51" s="21"/>
      <c r="F51" s="22"/>
      <c r="G51" s="23"/>
      <c r="H51" s="23"/>
      <c r="I51" s="24">
        <f>I52</f>
        <v>43453514</v>
      </c>
      <c r="J51" s="25"/>
    </row>
    <row r="52" spans="1:10" ht="37.5" customHeight="1" x14ac:dyDescent="0.2">
      <c r="A52" s="27" t="s">
        <v>153</v>
      </c>
      <c r="B52" s="19"/>
      <c r="C52" s="27"/>
      <c r="D52" s="28" t="s">
        <v>152</v>
      </c>
      <c r="E52" s="21"/>
      <c r="F52" s="22"/>
      <c r="G52" s="29"/>
      <c r="H52" s="29"/>
      <c r="I52" s="30">
        <f>I56+I65+I61+I53+I63+I59</f>
        <v>43453514</v>
      </c>
      <c r="J52" s="31"/>
    </row>
    <row r="53" spans="1:10" ht="48.75" customHeight="1" x14ac:dyDescent="0.2">
      <c r="A53" s="37" t="s">
        <v>233</v>
      </c>
      <c r="B53" s="38" t="s">
        <v>234</v>
      </c>
      <c r="C53" s="38" t="s">
        <v>156</v>
      </c>
      <c r="D53" s="39" t="s">
        <v>235</v>
      </c>
      <c r="E53" s="33"/>
      <c r="F53" s="41"/>
      <c r="G53" s="35"/>
      <c r="H53" s="35"/>
      <c r="I53" s="30">
        <f>I54+I55</f>
        <v>8153630</v>
      </c>
      <c r="J53" s="36"/>
    </row>
    <row r="54" spans="1:10" ht="32.25" customHeight="1" x14ac:dyDescent="0.2">
      <c r="A54" s="37"/>
      <c r="B54" s="38"/>
      <c r="C54" s="38"/>
      <c r="D54" s="39"/>
      <c r="E54" s="33" t="s">
        <v>87</v>
      </c>
      <c r="F54" s="34">
        <v>2025</v>
      </c>
      <c r="G54" s="35">
        <f>80000+73630</f>
        <v>153630</v>
      </c>
      <c r="H54" s="35"/>
      <c r="I54" s="40">
        <f>80000+73630</f>
        <v>153630</v>
      </c>
      <c r="J54" s="36">
        <v>100</v>
      </c>
    </row>
    <row r="55" spans="1:10" ht="32.25" customHeight="1" x14ac:dyDescent="0.2">
      <c r="A55" s="37"/>
      <c r="B55" s="38"/>
      <c r="C55" s="38"/>
      <c r="D55" s="39"/>
      <c r="E55" s="33" t="s">
        <v>266</v>
      </c>
      <c r="F55" s="34">
        <v>2025</v>
      </c>
      <c r="G55" s="35">
        <v>8000000</v>
      </c>
      <c r="H55" s="35"/>
      <c r="I55" s="40">
        <f>8000000</f>
        <v>8000000</v>
      </c>
      <c r="J55" s="36">
        <v>100</v>
      </c>
    </row>
    <row r="56" spans="1:10" ht="86.25" customHeight="1" x14ac:dyDescent="0.2">
      <c r="A56" s="37" t="s">
        <v>154</v>
      </c>
      <c r="B56" s="38" t="s">
        <v>155</v>
      </c>
      <c r="C56" s="38" t="s">
        <v>156</v>
      </c>
      <c r="D56" s="39" t="s">
        <v>157</v>
      </c>
      <c r="E56" s="33"/>
      <c r="F56" s="41"/>
      <c r="G56" s="35"/>
      <c r="H56" s="35"/>
      <c r="I56" s="30">
        <f>I57+I58</f>
        <v>24608000</v>
      </c>
      <c r="J56" s="36"/>
    </row>
    <row r="57" spans="1:10" ht="33.75" customHeight="1" x14ac:dyDescent="0.2">
      <c r="A57" s="37"/>
      <c r="B57" s="38"/>
      <c r="C57" s="38"/>
      <c r="D57" s="39"/>
      <c r="E57" s="33" t="s">
        <v>87</v>
      </c>
      <c r="F57" s="34">
        <v>2025</v>
      </c>
      <c r="G57" s="35">
        <f>35000+62000+137000+374000</f>
        <v>608000</v>
      </c>
      <c r="H57" s="35"/>
      <c r="I57" s="40">
        <f>35000+62000+137000+374000</f>
        <v>608000</v>
      </c>
      <c r="J57" s="36">
        <v>100</v>
      </c>
    </row>
    <row r="58" spans="1:10" ht="33.75" customHeight="1" x14ac:dyDescent="0.2">
      <c r="A58" s="37"/>
      <c r="B58" s="38"/>
      <c r="C58" s="38"/>
      <c r="D58" s="39"/>
      <c r="E58" s="33" t="s">
        <v>266</v>
      </c>
      <c r="F58" s="34">
        <v>2025</v>
      </c>
      <c r="G58" s="35">
        <v>24000000</v>
      </c>
      <c r="H58" s="35"/>
      <c r="I58" s="40">
        <v>24000000</v>
      </c>
      <c r="J58" s="36">
        <v>100</v>
      </c>
    </row>
    <row r="59" spans="1:10" ht="50.25" customHeight="1" x14ac:dyDescent="0.2">
      <c r="A59" s="37" t="s">
        <v>261</v>
      </c>
      <c r="B59" s="38" t="s">
        <v>262</v>
      </c>
      <c r="C59" s="38" t="s">
        <v>263</v>
      </c>
      <c r="D59" s="39" t="s">
        <v>264</v>
      </c>
      <c r="E59" s="33"/>
      <c r="F59" s="34"/>
      <c r="G59" s="35"/>
      <c r="H59" s="35"/>
      <c r="I59" s="30">
        <f>I60</f>
        <v>158470</v>
      </c>
      <c r="J59" s="36"/>
    </row>
    <row r="60" spans="1:10" ht="50.25" customHeight="1" x14ac:dyDescent="0.2">
      <c r="A60" s="37"/>
      <c r="B60" s="38"/>
      <c r="C60" s="38"/>
      <c r="D60" s="39"/>
      <c r="E60" s="33" t="s">
        <v>87</v>
      </c>
      <c r="F60" s="34">
        <v>2025</v>
      </c>
      <c r="G60" s="35">
        <f>100000+58470</f>
        <v>158470</v>
      </c>
      <c r="H60" s="35"/>
      <c r="I60" s="40">
        <f>100000+58470</f>
        <v>158470</v>
      </c>
      <c r="J60" s="36">
        <v>100</v>
      </c>
    </row>
    <row r="61" spans="1:10" ht="33.75" customHeight="1" x14ac:dyDescent="0.2">
      <c r="A61" s="37" t="s">
        <v>236</v>
      </c>
      <c r="B61" s="38" t="s">
        <v>237</v>
      </c>
      <c r="C61" s="38" t="s">
        <v>156</v>
      </c>
      <c r="D61" s="39" t="s">
        <v>238</v>
      </c>
      <c r="E61" s="33"/>
      <c r="F61" s="41"/>
      <c r="G61" s="35"/>
      <c r="H61" s="35"/>
      <c r="I61" s="30">
        <f>I62</f>
        <v>106593</v>
      </c>
      <c r="J61" s="36"/>
    </row>
    <row r="62" spans="1:10" ht="33.75" customHeight="1" x14ac:dyDescent="0.2">
      <c r="A62" s="37"/>
      <c r="B62" s="38"/>
      <c r="C62" s="38"/>
      <c r="D62" s="39"/>
      <c r="E62" s="33" t="s">
        <v>87</v>
      </c>
      <c r="F62" s="34">
        <v>2025</v>
      </c>
      <c r="G62" s="35">
        <f>82998+23595</f>
        <v>106593</v>
      </c>
      <c r="H62" s="35"/>
      <c r="I62" s="40">
        <f>82998+23595</f>
        <v>106593</v>
      </c>
      <c r="J62" s="36">
        <v>100</v>
      </c>
    </row>
    <row r="63" spans="1:10" ht="49.5" customHeight="1" x14ac:dyDescent="0.2">
      <c r="A63" s="43" t="s">
        <v>240</v>
      </c>
      <c r="B63" s="44" t="s">
        <v>85</v>
      </c>
      <c r="C63" s="44" t="s">
        <v>86</v>
      </c>
      <c r="D63" s="45" t="s">
        <v>89</v>
      </c>
      <c r="E63" s="33"/>
      <c r="F63" s="34"/>
      <c r="G63" s="35"/>
      <c r="H63" s="35"/>
      <c r="I63" s="30">
        <f>I64</f>
        <v>50000</v>
      </c>
      <c r="J63" s="36"/>
    </row>
    <row r="64" spans="1:10" ht="33.75" customHeight="1" x14ac:dyDescent="0.2">
      <c r="A64" s="37"/>
      <c r="B64" s="38"/>
      <c r="C64" s="38"/>
      <c r="D64" s="39"/>
      <c r="E64" s="33" t="s">
        <v>87</v>
      </c>
      <c r="F64" s="34">
        <v>2025</v>
      </c>
      <c r="G64" s="35">
        <v>50000</v>
      </c>
      <c r="H64" s="35"/>
      <c r="I64" s="40">
        <v>50000</v>
      </c>
      <c r="J64" s="36">
        <v>100</v>
      </c>
    </row>
    <row r="65" spans="1:10" ht="22.5" customHeight="1" x14ac:dyDescent="0.2">
      <c r="A65" s="37" t="s">
        <v>158</v>
      </c>
      <c r="B65" s="38" t="s">
        <v>159</v>
      </c>
      <c r="C65" s="38" t="s">
        <v>86</v>
      </c>
      <c r="D65" s="39" t="s">
        <v>160</v>
      </c>
      <c r="E65" s="33"/>
      <c r="F65" s="41"/>
      <c r="G65" s="35"/>
      <c r="H65" s="35"/>
      <c r="I65" s="30">
        <f>I69+I70+I66+I67+I68+I71+I72</f>
        <v>10376821</v>
      </c>
      <c r="J65" s="36"/>
    </row>
    <row r="66" spans="1:10" ht="49.5" customHeight="1" x14ac:dyDescent="0.2">
      <c r="A66" s="37"/>
      <c r="B66" s="38"/>
      <c r="C66" s="38"/>
      <c r="D66" s="39"/>
      <c r="E66" s="33" t="s">
        <v>161</v>
      </c>
      <c r="F66" s="34" t="s">
        <v>137</v>
      </c>
      <c r="G66" s="35">
        <f>885408+358353</f>
        <v>1243761</v>
      </c>
      <c r="H66" s="35">
        <v>265408</v>
      </c>
      <c r="I66" s="40">
        <f>620000+358353</f>
        <v>978353</v>
      </c>
      <c r="J66" s="36">
        <v>100</v>
      </c>
    </row>
    <row r="67" spans="1:10" ht="68.25" customHeight="1" x14ac:dyDescent="0.2">
      <c r="A67" s="37"/>
      <c r="B67" s="38"/>
      <c r="C67" s="38"/>
      <c r="D67" s="39"/>
      <c r="E67" s="33" t="s">
        <v>162</v>
      </c>
      <c r="F67" s="34" t="s">
        <v>137</v>
      </c>
      <c r="G67" s="35">
        <f>1577630-9413-246169</f>
        <v>1322048</v>
      </c>
      <c r="H67" s="35">
        <v>128000</v>
      </c>
      <c r="I67" s="40">
        <f>1449630-9413-246169</f>
        <v>1194048</v>
      </c>
      <c r="J67" s="36">
        <v>100</v>
      </c>
    </row>
    <row r="68" spans="1:10" ht="55.5" customHeight="1" x14ac:dyDescent="0.2">
      <c r="A68" s="37"/>
      <c r="B68" s="38"/>
      <c r="C68" s="38"/>
      <c r="D68" s="39"/>
      <c r="E68" s="33" t="s">
        <v>163</v>
      </c>
      <c r="F68" s="34" t="s">
        <v>137</v>
      </c>
      <c r="G68" s="35">
        <f>990100-193696</f>
        <v>796404</v>
      </c>
      <c r="H68" s="35">
        <v>120100</v>
      </c>
      <c r="I68" s="40">
        <f>870000-193696</f>
        <v>676304</v>
      </c>
      <c r="J68" s="36">
        <v>100</v>
      </c>
    </row>
    <row r="69" spans="1:10" ht="60" x14ac:dyDescent="0.2">
      <c r="A69" s="37"/>
      <c r="B69" s="38"/>
      <c r="C69" s="38"/>
      <c r="D69" s="39"/>
      <c r="E69" s="33" t="s">
        <v>193</v>
      </c>
      <c r="F69" s="34" t="s">
        <v>137</v>
      </c>
      <c r="G69" s="35">
        <f>2991947-348940</f>
        <v>2643007</v>
      </c>
      <c r="H69" s="35">
        <v>1193377</v>
      </c>
      <c r="I69" s="40">
        <f>1798570-348940</f>
        <v>1449630</v>
      </c>
      <c r="J69" s="36">
        <v>100</v>
      </c>
    </row>
    <row r="70" spans="1:10" ht="69" customHeight="1" x14ac:dyDescent="0.2">
      <c r="A70" s="37"/>
      <c r="B70" s="38"/>
      <c r="C70" s="38"/>
      <c r="D70" s="39"/>
      <c r="E70" s="33" t="s">
        <v>239</v>
      </c>
      <c r="F70" s="34">
        <v>2025</v>
      </c>
      <c r="G70" s="35">
        <f>2600000-216011-125503</f>
        <v>2258486</v>
      </c>
      <c r="H70" s="35"/>
      <c r="I70" s="40">
        <f>2600000-216011-125503</f>
        <v>2258486</v>
      </c>
      <c r="J70" s="36">
        <v>100</v>
      </c>
    </row>
    <row r="71" spans="1:10" ht="42.75" customHeight="1" x14ac:dyDescent="0.2">
      <c r="A71" s="37"/>
      <c r="B71" s="38"/>
      <c r="C71" s="38"/>
      <c r="D71" s="39"/>
      <c r="E71" s="33" t="s">
        <v>250</v>
      </c>
      <c r="F71" s="34">
        <v>2025</v>
      </c>
      <c r="G71" s="35">
        <v>3000000</v>
      </c>
      <c r="H71" s="35"/>
      <c r="I71" s="40">
        <v>3000000</v>
      </c>
      <c r="J71" s="36">
        <v>100</v>
      </c>
    </row>
    <row r="72" spans="1:10" ht="51" customHeight="1" x14ac:dyDescent="0.2">
      <c r="A72" s="37"/>
      <c r="B72" s="38"/>
      <c r="C72" s="38"/>
      <c r="D72" s="39"/>
      <c r="E72" s="33" t="s">
        <v>251</v>
      </c>
      <c r="F72" s="34">
        <v>2025</v>
      </c>
      <c r="G72" s="35">
        <f>357820+462180</f>
        <v>820000</v>
      </c>
      <c r="H72" s="35"/>
      <c r="I72" s="40">
        <f>357820+462180</f>
        <v>820000</v>
      </c>
      <c r="J72" s="36">
        <v>100</v>
      </c>
    </row>
    <row r="73" spans="1:10" s="26" customFormat="1" ht="47.25" customHeight="1" x14ac:dyDescent="0.2">
      <c r="A73" s="19" t="s">
        <v>73</v>
      </c>
      <c r="B73" s="19"/>
      <c r="C73" s="19"/>
      <c r="D73" s="20" t="s">
        <v>74</v>
      </c>
      <c r="E73" s="21"/>
      <c r="F73" s="22"/>
      <c r="G73" s="23"/>
      <c r="H73" s="23"/>
      <c r="I73" s="24">
        <f>I74</f>
        <v>3753434</v>
      </c>
      <c r="J73" s="25"/>
    </row>
    <row r="74" spans="1:10" s="26" customFormat="1" ht="42.75" customHeight="1" x14ac:dyDescent="0.2">
      <c r="A74" s="27" t="s">
        <v>75</v>
      </c>
      <c r="B74" s="19"/>
      <c r="C74" s="27"/>
      <c r="D74" s="28" t="s">
        <v>74</v>
      </c>
      <c r="E74" s="21"/>
      <c r="F74" s="22"/>
      <c r="G74" s="29"/>
      <c r="H74" s="29"/>
      <c r="I74" s="30">
        <f>I81+I75+I83+I79+I77</f>
        <v>3753434</v>
      </c>
      <c r="J74" s="31"/>
    </row>
    <row r="75" spans="1:10" ht="27" customHeight="1" x14ac:dyDescent="0.2">
      <c r="A75" s="37" t="s">
        <v>171</v>
      </c>
      <c r="B75" s="38" t="s">
        <v>173</v>
      </c>
      <c r="C75" s="38" t="s">
        <v>174</v>
      </c>
      <c r="D75" s="39" t="s">
        <v>172</v>
      </c>
      <c r="E75" s="33"/>
      <c r="F75" s="41"/>
      <c r="G75" s="35"/>
      <c r="H75" s="35"/>
      <c r="I75" s="30">
        <f>I76</f>
        <v>66200</v>
      </c>
      <c r="J75" s="36"/>
    </row>
    <row r="76" spans="1:10" s="26" customFormat="1" ht="42.75" customHeight="1" x14ac:dyDescent="0.2">
      <c r="A76" s="27"/>
      <c r="B76" s="19"/>
      <c r="C76" s="27"/>
      <c r="D76" s="28"/>
      <c r="E76" s="33" t="s">
        <v>175</v>
      </c>
      <c r="F76" s="34">
        <v>2025</v>
      </c>
      <c r="G76" s="35">
        <v>66200</v>
      </c>
      <c r="H76" s="35"/>
      <c r="I76" s="40">
        <v>66200</v>
      </c>
      <c r="J76" s="36">
        <v>100</v>
      </c>
    </row>
    <row r="77" spans="1:10" s="26" customFormat="1" ht="42.75" customHeight="1" x14ac:dyDescent="0.2">
      <c r="A77" s="27" t="s">
        <v>277</v>
      </c>
      <c r="B77" s="19" t="s">
        <v>278</v>
      </c>
      <c r="C77" s="27" t="s">
        <v>279</v>
      </c>
      <c r="D77" s="28" t="s">
        <v>280</v>
      </c>
      <c r="E77" s="33"/>
      <c r="F77" s="34"/>
      <c r="G77" s="35"/>
      <c r="H77" s="35"/>
      <c r="I77" s="40">
        <f>I78</f>
        <v>1853634</v>
      </c>
      <c r="J77" s="36"/>
    </row>
    <row r="78" spans="1:10" s="26" customFormat="1" ht="42.75" customHeight="1" x14ac:dyDescent="0.2">
      <c r="A78" s="27"/>
      <c r="B78" s="19"/>
      <c r="C78" s="27"/>
      <c r="D78" s="28"/>
      <c r="E78" s="33" t="s">
        <v>281</v>
      </c>
      <c r="F78" s="34">
        <v>2025</v>
      </c>
      <c r="G78" s="35">
        <v>1853634</v>
      </c>
      <c r="H78" s="35"/>
      <c r="I78" s="40">
        <v>1853634</v>
      </c>
      <c r="J78" s="36">
        <v>100</v>
      </c>
    </row>
    <row r="79" spans="1:10" s="26" customFormat="1" ht="42.75" customHeight="1" x14ac:dyDescent="0.2">
      <c r="A79" s="37" t="s">
        <v>253</v>
      </c>
      <c r="B79" s="38" t="s">
        <v>254</v>
      </c>
      <c r="C79" s="38" t="s">
        <v>255</v>
      </c>
      <c r="D79" s="39" t="s">
        <v>256</v>
      </c>
      <c r="E79" s="33"/>
      <c r="F79" s="41"/>
      <c r="G79" s="35"/>
      <c r="H79" s="35"/>
      <c r="I79" s="30">
        <f>I80</f>
        <v>180000</v>
      </c>
      <c r="J79" s="36"/>
    </row>
    <row r="80" spans="1:10" s="26" customFormat="1" ht="42.75" customHeight="1" x14ac:dyDescent="0.2">
      <c r="A80" s="27"/>
      <c r="B80" s="19"/>
      <c r="C80" s="27"/>
      <c r="D80" s="28"/>
      <c r="E80" s="33" t="s">
        <v>212</v>
      </c>
      <c r="F80" s="34">
        <v>2025</v>
      </c>
      <c r="G80" s="35">
        <f>100000+80000</f>
        <v>180000</v>
      </c>
      <c r="H80" s="35"/>
      <c r="I80" s="40">
        <f>100000+80000</f>
        <v>180000</v>
      </c>
      <c r="J80" s="36">
        <v>100</v>
      </c>
    </row>
    <row r="81" spans="1:10" ht="35.25" customHeight="1" x14ac:dyDescent="0.2">
      <c r="A81" s="37" t="s">
        <v>76</v>
      </c>
      <c r="B81" s="38" t="s">
        <v>77</v>
      </c>
      <c r="C81" s="38" t="s">
        <v>78</v>
      </c>
      <c r="D81" s="39" t="s">
        <v>79</v>
      </c>
      <c r="E81" s="33"/>
      <c r="F81" s="41"/>
      <c r="G81" s="35"/>
      <c r="H81" s="35"/>
      <c r="I81" s="30">
        <f>I82</f>
        <v>1602600</v>
      </c>
      <c r="J81" s="36"/>
    </row>
    <row r="82" spans="1:10" ht="45" x14ac:dyDescent="0.2">
      <c r="A82" s="37"/>
      <c r="B82" s="38"/>
      <c r="C82" s="38"/>
      <c r="D82" s="39"/>
      <c r="E82" s="33" t="s">
        <v>80</v>
      </c>
      <c r="F82" s="34">
        <v>2025</v>
      </c>
      <c r="G82" s="35">
        <f>1500000+65000+27000+10600</f>
        <v>1602600</v>
      </c>
      <c r="H82" s="35"/>
      <c r="I82" s="40">
        <f>1500000+65000+27000+10600</f>
        <v>1602600</v>
      </c>
      <c r="J82" s="36">
        <v>100</v>
      </c>
    </row>
    <row r="83" spans="1:10" ht="15" x14ac:dyDescent="0.2">
      <c r="A83" s="37" t="s">
        <v>209</v>
      </c>
      <c r="B83" s="38" t="s">
        <v>210</v>
      </c>
      <c r="C83" s="38" t="s">
        <v>78</v>
      </c>
      <c r="D83" s="39" t="s">
        <v>211</v>
      </c>
      <c r="E83" s="33"/>
      <c r="F83" s="41"/>
      <c r="G83" s="35"/>
      <c r="H83" s="35"/>
      <c r="I83" s="30">
        <f>I84</f>
        <v>51000</v>
      </c>
      <c r="J83" s="36"/>
    </row>
    <row r="84" spans="1:10" ht="30" x14ac:dyDescent="0.2">
      <c r="A84" s="37"/>
      <c r="B84" s="38"/>
      <c r="C84" s="38"/>
      <c r="D84" s="39"/>
      <c r="E84" s="33" t="s">
        <v>212</v>
      </c>
      <c r="F84" s="34">
        <v>2025</v>
      </c>
      <c r="G84" s="35">
        <v>51000</v>
      </c>
      <c r="H84" s="35"/>
      <c r="I84" s="40">
        <v>51000</v>
      </c>
      <c r="J84" s="36">
        <v>100</v>
      </c>
    </row>
    <row r="85" spans="1:10" ht="42" customHeight="1" x14ac:dyDescent="0.2">
      <c r="A85" s="19" t="s">
        <v>217</v>
      </c>
      <c r="B85" s="19"/>
      <c r="C85" s="19"/>
      <c r="D85" s="20" t="s">
        <v>218</v>
      </c>
      <c r="E85" s="21"/>
      <c r="F85" s="22"/>
      <c r="G85" s="23"/>
      <c r="H85" s="23"/>
      <c r="I85" s="24">
        <f>I86</f>
        <v>149999</v>
      </c>
      <c r="J85" s="25"/>
    </row>
    <row r="86" spans="1:10" ht="40.5" customHeight="1" x14ac:dyDescent="0.2">
      <c r="A86" s="27" t="s">
        <v>219</v>
      </c>
      <c r="B86" s="19"/>
      <c r="C86" s="27"/>
      <c r="D86" s="28" t="s">
        <v>218</v>
      </c>
      <c r="E86" s="21"/>
      <c r="F86" s="22"/>
      <c r="G86" s="29"/>
      <c r="H86" s="29"/>
      <c r="I86" s="30">
        <f>I89+I87</f>
        <v>149999</v>
      </c>
      <c r="J86" s="31"/>
    </row>
    <row r="87" spans="1:10" ht="45" x14ac:dyDescent="0.2">
      <c r="A87" s="37" t="s">
        <v>257</v>
      </c>
      <c r="B87" s="38" t="s">
        <v>258</v>
      </c>
      <c r="C87" s="38" t="s">
        <v>222</v>
      </c>
      <c r="D87" s="39" t="s">
        <v>259</v>
      </c>
      <c r="E87" s="33"/>
      <c r="F87" s="41"/>
      <c r="G87" s="35"/>
      <c r="H87" s="35"/>
      <c r="I87" s="30">
        <f t="shared" ref="I87:I89" si="0">I88</f>
        <v>49999</v>
      </c>
      <c r="J87" s="36"/>
    </row>
    <row r="88" spans="1:10" ht="22.5" customHeight="1" x14ac:dyDescent="0.2">
      <c r="A88" s="27"/>
      <c r="B88" s="19"/>
      <c r="C88" s="27"/>
      <c r="D88" s="28"/>
      <c r="E88" s="33" t="s">
        <v>260</v>
      </c>
      <c r="F88" s="34">
        <v>2025</v>
      </c>
      <c r="G88" s="35">
        <v>49999</v>
      </c>
      <c r="H88" s="35"/>
      <c r="I88" s="40">
        <v>49999</v>
      </c>
      <c r="J88" s="36">
        <v>100</v>
      </c>
    </row>
    <row r="89" spans="1:10" ht="34.5" customHeight="1" x14ac:dyDescent="0.2">
      <c r="A89" s="37" t="s">
        <v>220</v>
      </c>
      <c r="B89" s="38" t="s">
        <v>221</v>
      </c>
      <c r="C89" s="38" t="s">
        <v>222</v>
      </c>
      <c r="D89" s="39" t="s">
        <v>223</v>
      </c>
      <c r="E89" s="33"/>
      <c r="F89" s="41"/>
      <c r="G89" s="35"/>
      <c r="H89" s="35"/>
      <c r="I89" s="30">
        <f t="shared" si="0"/>
        <v>100000</v>
      </c>
      <c r="J89" s="36"/>
    </row>
    <row r="90" spans="1:10" ht="22.5" customHeight="1" x14ac:dyDescent="0.2">
      <c r="A90" s="27"/>
      <c r="B90" s="19"/>
      <c r="C90" s="27"/>
      <c r="D90" s="28"/>
      <c r="E90" s="33" t="s">
        <v>87</v>
      </c>
      <c r="F90" s="34">
        <v>2025</v>
      </c>
      <c r="G90" s="35">
        <v>100000</v>
      </c>
      <c r="H90" s="35"/>
      <c r="I90" s="40">
        <v>100000</v>
      </c>
      <c r="J90" s="36">
        <v>100</v>
      </c>
    </row>
    <row r="91" spans="1:10" s="26" customFormat="1" ht="53.25" customHeight="1" x14ac:dyDescent="0.2">
      <c r="A91" s="46" t="s">
        <v>15</v>
      </c>
      <c r="B91" s="19"/>
      <c r="C91" s="19"/>
      <c r="D91" s="20" t="s">
        <v>16</v>
      </c>
      <c r="E91" s="21"/>
      <c r="F91" s="22"/>
      <c r="G91" s="23"/>
      <c r="H91" s="23"/>
      <c r="I91" s="24">
        <f>I92</f>
        <v>152748548.31</v>
      </c>
      <c r="J91" s="25"/>
    </row>
    <row r="92" spans="1:10" s="26" customFormat="1" ht="45" x14ac:dyDescent="0.2">
      <c r="A92" s="47" t="s">
        <v>17</v>
      </c>
      <c r="B92" s="19"/>
      <c r="C92" s="27"/>
      <c r="D92" s="28" t="s">
        <v>16</v>
      </c>
      <c r="E92" s="21"/>
      <c r="F92" s="22"/>
      <c r="G92" s="29"/>
      <c r="H92" s="29"/>
      <c r="I92" s="30">
        <f>I99+I93+I96</f>
        <v>152748548.31</v>
      </c>
      <c r="J92" s="31"/>
    </row>
    <row r="93" spans="1:10" s="26" customFormat="1" ht="41.25" customHeight="1" x14ac:dyDescent="0.2">
      <c r="A93" s="48" t="s">
        <v>180</v>
      </c>
      <c r="B93" s="32" t="s">
        <v>181</v>
      </c>
      <c r="C93" s="49" t="s">
        <v>182</v>
      </c>
      <c r="D93" s="8" t="s">
        <v>183</v>
      </c>
      <c r="E93" s="33"/>
      <c r="F93" s="41"/>
      <c r="G93" s="35"/>
      <c r="H93" s="35"/>
      <c r="I93" s="30">
        <f>I95</f>
        <v>85788</v>
      </c>
      <c r="J93" s="36"/>
    </row>
    <row r="94" spans="1:10" s="26" customFormat="1" ht="14.25" x14ac:dyDescent="0.2">
      <c r="A94" s="46"/>
      <c r="B94" s="19"/>
      <c r="C94" s="19"/>
      <c r="D94" s="20"/>
      <c r="E94" s="50" t="s">
        <v>31</v>
      </c>
      <c r="F94" s="51"/>
      <c r="G94" s="52"/>
      <c r="H94" s="52"/>
      <c r="I94" s="53"/>
      <c r="J94" s="54"/>
    </row>
    <row r="95" spans="1:10" s="26" customFormat="1" ht="35.1" customHeight="1" x14ac:dyDescent="0.2">
      <c r="A95" s="47"/>
      <c r="B95" s="19"/>
      <c r="C95" s="27"/>
      <c r="D95" s="28"/>
      <c r="E95" s="8" t="s">
        <v>184</v>
      </c>
      <c r="F95" s="41" t="s">
        <v>188</v>
      </c>
      <c r="G95" s="35">
        <v>94753728</v>
      </c>
      <c r="H95" s="35">
        <v>93700321.799999997</v>
      </c>
      <c r="I95" s="40">
        <v>85788</v>
      </c>
      <c r="J95" s="36">
        <v>100</v>
      </c>
    </row>
    <row r="96" spans="1:10" s="26" customFormat="1" ht="40.5" customHeight="1" x14ac:dyDescent="0.2">
      <c r="A96" s="48" t="s">
        <v>185</v>
      </c>
      <c r="B96" s="32" t="s">
        <v>186</v>
      </c>
      <c r="C96" s="49" t="s">
        <v>182</v>
      </c>
      <c r="D96" s="8" t="s">
        <v>187</v>
      </c>
      <c r="E96" s="33"/>
      <c r="F96" s="41"/>
      <c r="G96" s="35"/>
      <c r="H96" s="35"/>
      <c r="I96" s="30">
        <f>I98</f>
        <v>514360.31</v>
      </c>
      <c r="J96" s="36"/>
    </row>
    <row r="97" spans="1:10" s="26" customFormat="1" ht="14.25" x14ac:dyDescent="0.2">
      <c r="A97" s="46"/>
      <c r="B97" s="19"/>
      <c r="C97" s="19"/>
      <c r="D97" s="20"/>
      <c r="E97" s="50" t="s">
        <v>31</v>
      </c>
      <c r="F97" s="51"/>
      <c r="G97" s="52"/>
      <c r="H97" s="52"/>
      <c r="I97" s="53"/>
      <c r="J97" s="54"/>
    </row>
    <row r="98" spans="1:10" s="26" customFormat="1" ht="35.1" customHeight="1" x14ac:dyDescent="0.2">
      <c r="A98" s="47"/>
      <c r="B98" s="19"/>
      <c r="C98" s="27"/>
      <c r="D98" s="28"/>
      <c r="E98" s="8" t="s">
        <v>184</v>
      </c>
      <c r="F98" s="41" t="s">
        <v>188</v>
      </c>
      <c r="G98" s="35">
        <v>94753728</v>
      </c>
      <c r="H98" s="35">
        <v>93700321.799999997</v>
      </c>
      <c r="I98" s="40">
        <v>514360.31</v>
      </c>
      <c r="J98" s="36">
        <v>100</v>
      </c>
    </row>
    <row r="99" spans="1:10" s="26" customFormat="1" ht="30" customHeight="1" x14ac:dyDescent="0.2">
      <c r="A99" s="37" t="s">
        <v>136</v>
      </c>
      <c r="B99" s="38" t="s">
        <v>19</v>
      </c>
      <c r="C99" s="38" t="s">
        <v>20</v>
      </c>
      <c r="D99" s="39" t="s">
        <v>21</v>
      </c>
      <c r="E99" s="33"/>
      <c r="F99" s="41"/>
      <c r="G99" s="35"/>
      <c r="H99" s="35"/>
      <c r="I99" s="30">
        <f>I100</f>
        <v>152148400</v>
      </c>
      <c r="J99" s="36"/>
    </row>
    <row r="100" spans="1:10" s="26" customFormat="1" ht="51.75" customHeight="1" x14ac:dyDescent="0.2">
      <c r="A100" s="37"/>
      <c r="B100" s="38"/>
      <c r="C100" s="38"/>
      <c r="D100" s="39"/>
      <c r="E100" s="33" t="s">
        <v>43</v>
      </c>
      <c r="F100" s="34">
        <v>2025</v>
      </c>
      <c r="G100" s="35">
        <v>152148400</v>
      </c>
      <c r="H100" s="35"/>
      <c r="I100" s="40">
        <v>152148400</v>
      </c>
      <c r="J100" s="36">
        <v>100</v>
      </c>
    </row>
    <row r="101" spans="1:10" s="26" customFormat="1" ht="37.5" customHeight="1" x14ac:dyDescent="0.2">
      <c r="A101" s="46" t="s">
        <v>12</v>
      </c>
      <c r="B101" s="19"/>
      <c r="C101" s="19"/>
      <c r="D101" s="20" t="s">
        <v>13</v>
      </c>
      <c r="E101" s="21"/>
      <c r="F101" s="22"/>
      <c r="G101" s="23"/>
      <c r="H101" s="23"/>
      <c r="I101" s="24">
        <f>I102</f>
        <v>1334204930</v>
      </c>
      <c r="J101" s="25"/>
    </row>
    <row r="102" spans="1:10" s="26" customFormat="1" ht="33.75" customHeight="1" x14ac:dyDescent="0.2">
      <c r="A102" s="47" t="s">
        <v>14</v>
      </c>
      <c r="B102" s="19"/>
      <c r="C102" s="27"/>
      <c r="D102" s="28" t="s">
        <v>13</v>
      </c>
      <c r="E102" s="21"/>
      <c r="F102" s="22"/>
      <c r="G102" s="29"/>
      <c r="H102" s="29"/>
      <c r="I102" s="30">
        <f>I103+I120+I138+I143+I146+I149</f>
        <v>1334204930</v>
      </c>
      <c r="J102" s="31"/>
    </row>
    <row r="103" spans="1:10" ht="15" x14ac:dyDescent="0.2">
      <c r="A103" s="37" t="s">
        <v>28</v>
      </c>
      <c r="B103" s="38" t="s">
        <v>29</v>
      </c>
      <c r="C103" s="38" t="s">
        <v>30</v>
      </c>
      <c r="D103" s="39" t="s">
        <v>93</v>
      </c>
      <c r="E103" s="33"/>
      <c r="F103" s="41"/>
      <c r="G103" s="35"/>
      <c r="H103" s="35"/>
      <c r="I103" s="30">
        <f>I105+I107+I108+I109+I110+I111+I112+I114+I115+I117+I119</f>
        <v>255998354</v>
      </c>
      <c r="J103" s="36"/>
    </row>
    <row r="104" spans="1:10" ht="15" x14ac:dyDescent="0.2">
      <c r="A104" s="37"/>
      <c r="B104" s="38"/>
      <c r="C104" s="38"/>
      <c r="D104" s="39"/>
      <c r="E104" s="57" t="s">
        <v>38</v>
      </c>
      <c r="F104" s="41"/>
      <c r="G104" s="35"/>
      <c r="H104" s="35"/>
      <c r="I104" s="30"/>
      <c r="J104" s="36"/>
    </row>
    <row r="105" spans="1:10" ht="60" x14ac:dyDescent="0.2">
      <c r="A105" s="37"/>
      <c r="B105" s="38"/>
      <c r="C105" s="38"/>
      <c r="D105" s="39"/>
      <c r="E105" s="33" t="s">
        <v>165</v>
      </c>
      <c r="F105" s="34" t="s">
        <v>47</v>
      </c>
      <c r="G105" s="35">
        <v>81275475</v>
      </c>
      <c r="H105" s="35">
        <v>813571</v>
      </c>
      <c r="I105" s="40">
        <f>37673913+30000000+9311969</f>
        <v>76985882</v>
      </c>
      <c r="J105" s="36">
        <v>100</v>
      </c>
    </row>
    <row r="106" spans="1:10" s="26" customFormat="1" ht="15" x14ac:dyDescent="0.2">
      <c r="A106" s="27"/>
      <c r="B106" s="19"/>
      <c r="C106" s="27"/>
      <c r="D106" s="28"/>
      <c r="E106" s="57" t="s">
        <v>31</v>
      </c>
      <c r="F106" s="22"/>
      <c r="G106" s="29"/>
      <c r="H106" s="29"/>
      <c r="I106" s="30"/>
      <c r="J106" s="31"/>
    </row>
    <row r="107" spans="1:10" s="26" customFormat="1" ht="75" x14ac:dyDescent="0.2">
      <c r="A107" s="27"/>
      <c r="B107" s="19"/>
      <c r="C107" s="27"/>
      <c r="D107" s="28"/>
      <c r="E107" s="33" t="s">
        <v>96</v>
      </c>
      <c r="F107" s="34" t="s">
        <v>100</v>
      </c>
      <c r="G107" s="35">
        <v>92480642</v>
      </c>
      <c r="H107" s="35">
        <v>1198772</v>
      </c>
      <c r="I107" s="40">
        <f>160000+10000000-10000000-19126</f>
        <v>140874</v>
      </c>
      <c r="J107" s="36">
        <v>14.42425756516699</v>
      </c>
    </row>
    <row r="108" spans="1:10" s="26" customFormat="1" ht="60" x14ac:dyDescent="0.2">
      <c r="A108" s="27"/>
      <c r="B108" s="19"/>
      <c r="C108" s="27"/>
      <c r="D108" s="28"/>
      <c r="E108" s="33" t="s">
        <v>97</v>
      </c>
      <c r="F108" s="34" t="s">
        <v>100</v>
      </c>
      <c r="G108" s="35">
        <v>100000</v>
      </c>
      <c r="H108" s="35"/>
      <c r="I108" s="40">
        <v>100000</v>
      </c>
      <c r="J108" s="36">
        <v>100</v>
      </c>
    </row>
    <row r="109" spans="1:10" s="26" customFormat="1" ht="60" x14ac:dyDescent="0.2">
      <c r="A109" s="27"/>
      <c r="B109" s="19"/>
      <c r="C109" s="27"/>
      <c r="D109" s="28"/>
      <c r="E109" s="33" t="s">
        <v>98</v>
      </c>
      <c r="F109" s="34" t="s">
        <v>100</v>
      </c>
      <c r="G109" s="35">
        <v>100000</v>
      </c>
      <c r="H109" s="35"/>
      <c r="I109" s="40">
        <v>100000</v>
      </c>
      <c r="J109" s="36">
        <v>100</v>
      </c>
    </row>
    <row r="110" spans="1:10" s="26" customFormat="1" ht="75" x14ac:dyDescent="0.2">
      <c r="A110" s="27"/>
      <c r="B110" s="19"/>
      <c r="C110" s="27"/>
      <c r="D110" s="28"/>
      <c r="E110" s="33" t="s">
        <v>99</v>
      </c>
      <c r="F110" s="34" t="s">
        <v>100</v>
      </c>
      <c r="G110" s="35">
        <v>76891226</v>
      </c>
      <c r="H110" s="35">
        <v>1026115</v>
      </c>
      <c r="I110" s="40">
        <f>5100000-5000000</f>
        <v>100000</v>
      </c>
      <c r="J110" s="36">
        <v>17.071017959838485</v>
      </c>
    </row>
    <row r="111" spans="1:10" ht="45" x14ac:dyDescent="0.2">
      <c r="A111" s="27"/>
      <c r="B111" s="19"/>
      <c r="C111" s="27"/>
      <c r="D111" s="28"/>
      <c r="E111" s="33" t="s">
        <v>91</v>
      </c>
      <c r="F111" s="34" t="s">
        <v>48</v>
      </c>
      <c r="G111" s="35">
        <v>105592983</v>
      </c>
      <c r="H111" s="35">
        <v>45812191</v>
      </c>
      <c r="I111" s="40">
        <f>15000000-9000000-2726061</f>
        <v>3273939</v>
      </c>
      <c r="J111" s="36">
        <v>46.486166604460827</v>
      </c>
    </row>
    <row r="112" spans="1:10" ht="45" x14ac:dyDescent="0.2">
      <c r="A112" s="27"/>
      <c r="B112" s="19"/>
      <c r="C112" s="27"/>
      <c r="D112" s="28"/>
      <c r="E112" s="33" t="s">
        <v>166</v>
      </c>
      <c r="F112" s="34" t="s">
        <v>47</v>
      </c>
      <c r="G112" s="35">
        <v>61773674</v>
      </c>
      <c r="H112" s="35">
        <v>16157984</v>
      </c>
      <c r="I112" s="40">
        <v>41984661</v>
      </c>
      <c r="J112" s="36">
        <v>100</v>
      </c>
    </row>
    <row r="113" spans="1:10" ht="30" x14ac:dyDescent="0.2">
      <c r="A113" s="27"/>
      <c r="B113" s="19"/>
      <c r="C113" s="27"/>
      <c r="D113" s="28"/>
      <c r="E113" s="33" t="s">
        <v>102</v>
      </c>
      <c r="F113" s="34"/>
      <c r="G113" s="35"/>
      <c r="H113" s="35"/>
      <c r="I113" s="40">
        <f>I114+I115</f>
        <v>109098328</v>
      </c>
      <c r="J113" s="36"/>
    </row>
    <row r="114" spans="1:10" s="66" customFormat="1" ht="45" x14ac:dyDescent="0.2">
      <c r="A114" s="58"/>
      <c r="B114" s="59"/>
      <c r="C114" s="58"/>
      <c r="D114" s="60"/>
      <c r="E114" s="61" t="s">
        <v>178</v>
      </c>
      <c r="F114" s="62" t="s">
        <v>52</v>
      </c>
      <c r="G114" s="63">
        <v>252531165</v>
      </c>
      <c r="H114" s="63">
        <v>143531165</v>
      </c>
      <c r="I114" s="64">
        <f>50000000+20000000+39000000</f>
        <v>109000000</v>
      </c>
      <c r="J114" s="65">
        <v>100</v>
      </c>
    </row>
    <row r="115" spans="1:10" s="66" customFormat="1" ht="45" x14ac:dyDescent="0.2">
      <c r="A115" s="58"/>
      <c r="B115" s="59"/>
      <c r="C115" s="58"/>
      <c r="D115" s="60"/>
      <c r="E115" s="61" t="s">
        <v>101</v>
      </c>
      <c r="F115" s="62" t="s">
        <v>100</v>
      </c>
      <c r="G115" s="63">
        <v>144878554</v>
      </c>
      <c r="H115" s="63">
        <v>1249653</v>
      </c>
      <c r="I115" s="64">
        <f>10100000-10001672</f>
        <v>98328</v>
      </c>
      <c r="J115" s="65">
        <v>9.2132207503948447</v>
      </c>
    </row>
    <row r="116" spans="1:10" s="26" customFormat="1" ht="15" x14ac:dyDescent="0.2">
      <c r="A116" s="27"/>
      <c r="B116" s="19"/>
      <c r="C116" s="27"/>
      <c r="D116" s="28"/>
      <c r="E116" s="57" t="s">
        <v>32</v>
      </c>
      <c r="F116" s="22"/>
      <c r="G116" s="29"/>
      <c r="H116" s="29"/>
      <c r="I116" s="30"/>
      <c r="J116" s="31"/>
    </row>
    <row r="117" spans="1:10" ht="30" x14ac:dyDescent="0.2">
      <c r="A117" s="27"/>
      <c r="B117" s="19"/>
      <c r="C117" s="27"/>
      <c r="D117" s="28"/>
      <c r="E117" s="33" t="s">
        <v>33</v>
      </c>
      <c r="F117" s="34" t="s">
        <v>50</v>
      </c>
      <c r="G117" s="35">
        <v>71071890</v>
      </c>
      <c r="H117" s="35">
        <v>43398157</v>
      </c>
      <c r="I117" s="40">
        <f>10000000+13361928</f>
        <v>23361928</v>
      </c>
      <c r="J117" s="36">
        <v>93.933178082079991</v>
      </c>
    </row>
    <row r="118" spans="1:10" ht="15" x14ac:dyDescent="0.2">
      <c r="A118" s="27"/>
      <c r="B118" s="19"/>
      <c r="C118" s="27"/>
      <c r="D118" s="28"/>
      <c r="E118" s="57" t="s">
        <v>103</v>
      </c>
      <c r="F118" s="22"/>
      <c r="G118" s="29"/>
      <c r="H118" s="29"/>
      <c r="I118" s="30"/>
      <c r="J118" s="31"/>
    </row>
    <row r="119" spans="1:10" ht="30" x14ac:dyDescent="0.2">
      <c r="A119" s="27"/>
      <c r="B119" s="19"/>
      <c r="C119" s="27"/>
      <c r="D119" s="28"/>
      <c r="E119" s="33" t="s">
        <v>104</v>
      </c>
      <c r="F119" s="34" t="s">
        <v>105</v>
      </c>
      <c r="G119" s="35">
        <v>40340746</v>
      </c>
      <c r="H119" s="35">
        <v>37474135</v>
      </c>
      <c r="I119" s="40">
        <f>864704-11962</f>
        <v>852742</v>
      </c>
      <c r="J119" s="36">
        <v>100</v>
      </c>
    </row>
    <row r="120" spans="1:10" ht="25.5" customHeight="1" x14ac:dyDescent="0.2">
      <c r="A120" s="37" t="s">
        <v>34</v>
      </c>
      <c r="B120" s="38" t="s">
        <v>35</v>
      </c>
      <c r="C120" s="38" t="s">
        <v>36</v>
      </c>
      <c r="D120" s="39" t="s">
        <v>37</v>
      </c>
      <c r="E120" s="33"/>
      <c r="F120" s="41"/>
      <c r="G120" s="35"/>
      <c r="H120" s="35"/>
      <c r="I120" s="30">
        <f>I122+I124+I126+I127+I129+I130+I132+I135+I137+I125+I121</f>
        <v>679337223</v>
      </c>
      <c r="J120" s="36"/>
    </row>
    <row r="121" spans="1:10" ht="60" x14ac:dyDescent="0.2">
      <c r="A121" s="37"/>
      <c r="B121" s="38"/>
      <c r="C121" s="38"/>
      <c r="D121" s="39"/>
      <c r="E121" s="33" t="s">
        <v>192</v>
      </c>
      <c r="F121" s="41">
        <v>2025</v>
      </c>
      <c r="G121" s="35">
        <v>100000</v>
      </c>
      <c r="H121" s="35"/>
      <c r="I121" s="40">
        <v>100000</v>
      </c>
      <c r="J121" s="36">
        <v>100</v>
      </c>
    </row>
    <row r="122" spans="1:10" ht="45" x14ac:dyDescent="0.2">
      <c r="A122" s="27"/>
      <c r="B122" s="19"/>
      <c r="C122" s="27"/>
      <c r="D122" s="28"/>
      <c r="E122" s="33" t="s">
        <v>58</v>
      </c>
      <c r="F122" s="34" t="s">
        <v>105</v>
      </c>
      <c r="G122" s="35">
        <v>165729042</v>
      </c>
      <c r="H122" s="35">
        <v>121116202</v>
      </c>
      <c r="I122" s="40">
        <f>10000000+37000000-3289160</f>
        <v>43710840</v>
      </c>
      <c r="J122" s="36">
        <v>100</v>
      </c>
    </row>
    <row r="123" spans="1:10" ht="30" x14ac:dyDescent="0.2">
      <c r="A123" s="27"/>
      <c r="B123" s="19"/>
      <c r="C123" s="27"/>
      <c r="D123" s="28"/>
      <c r="E123" s="33" t="s">
        <v>168</v>
      </c>
      <c r="F123" s="34"/>
      <c r="G123" s="35"/>
      <c r="H123" s="35"/>
      <c r="I123" s="40">
        <f>I124+I125</f>
        <v>397215270</v>
      </c>
      <c r="J123" s="36"/>
    </row>
    <row r="124" spans="1:10" s="66" customFormat="1" ht="45" x14ac:dyDescent="0.2">
      <c r="A124" s="58"/>
      <c r="B124" s="59"/>
      <c r="C124" s="58"/>
      <c r="D124" s="60"/>
      <c r="E124" s="61" t="s">
        <v>167</v>
      </c>
      <c r="F124" s="62" t="s">
        <v>52</v>
      </c>
      <c r="G124" s="63">
        <v>900810413</v>
      </c>
      <c r="H124" s="63">
        <v>508695143</v>
      </c>
      <c r="I124" s="64">
        <f>362115270+30000000</f>
        <v>392115270</v>
      </c>
      <c r="J124" s="65">
        <v>100</v>
      </c>
    </row>
    <row r="125" spans="1:10" s="66" customFormat="1" ht="45" x14ac:dyDescent="0.2">
      <c r="A125" s="58"/>
      <c r="B125" s="59"/>
      <c r="C125" s="58"/>
      <c r="D125" s="60"/>
      <c r="E125" s="61" t="s">
        <v>169</v>
      </c>
      <c r="F125" s="62" t="s">
        <v>51</v>
      </c>
      <c r="G125" s="63">
        <v>826678689</v>
      </c>
      <c r="H125" s="63">
        <v>13946182</v>
      </c>
      <c r="I125" s="64">
        <v>5100000</v>
      </c>
      <c r="J125" s="65">
        <v>2.3039401224966136</v>
      </c>
    </row>
    <row r="126" spans="1:10" s="66" customFormat="1" ht="50.25" customHeight="1" x14ac:dyDescent="0.2">
      <c r="A126" s="27"/>
      <c r="B126" s="19"/>
      <c r="C126" s="27"/>
      <c r="D126" s="28"/>
      <c r="E126" s="33" t="s">
        <v>106</v>
      </c>
      <c r="F126" s="34" t="s">
        <v>100</v>
      </c>
      <c r="G126" s="35">
        <v>497244404</v>
      </c>
      <c r="H126" s="35">
        <v>6482397</v>
      </c>
      <c r="I126" s="40">
        <f>150100000+22291656</f>
        <v>172391656</v>
      </c>
      <c r="J126" s="36">
        <v>35.97306506842056</v>
      </c>
    </row>
    <row r="127" spans="1:10" s="66" customFormat="1" ht="78.75" customHeight="1" x14ac:dyDescent="0.2">
      <c r="A127" s="27"/>
      <c r="B127" s="19"/>
      <c r="C127" s="27"/>
      <c r="D127" s="28"/>
      <c r="E127" s="33" t="s">
        <v>215</v>
      </c>
      <c r="F127" s="34" t="s">
        <v>48</v>
      </c>
      <c r="G127" s="35">
        <v>750005</v>
      </c>
      <c r="H127" s="35">
        <v>694484</v>
      </c>
      <c r="I127" s="40">
        <v>55521</v>
      </c>
      <c r="J127" s="36">
        <v>100</v>
      </c>
    </row>
    <row r="128" spans="1:10" ht="15" x14ac:dyDescent="0.2">
      <c r="A128" s="27"/>
      <c r="B128" s="19"/>
      <c r="C128" s="27"/>
      <c r="D128" s="28"/>
      <c r="E128" s="57" t="s">
        <v>38</v>
      </c>
      <c r="F128" s="34"/>
      <c r="G128" s="35"/>
      <c r="H128" s="35"/>
      <c r="I128" s="40"/>
      <c r="J128" s="36"/>
    </row>
    <row r="129" spans="1:10" ht="45" x14ac:dyDescent="0.2">
      <c r="A129" s="27"/>
      <c r="B129" s="19"/>
      <c r="C129" s="27"/>
      <c r="D129" s="28"/>
      <c r="E129" s="33" t="s">
        <v>59</v>
      </c>
      <c r="F129" s="34" t="s">
        <v>49</v>
      </c>
      <c r="G129" s="35">
        <v>58878995</v>
      </c>
      <c r="H129" s="35">
        <v>18137059</v>
      </c>
      <c r="I129" s="40">
        <f>14563000+5000000+4100949</f>
        <v>23663949</v>
      </c>
      <c r="J129" s="36">
        <v>70.99477156496981</v>
      </c>
    </row>
    <row r="130" spans="1:10" ht="45" x14ac:dyDescent="0.2">
      <c r="A130" s="27"/>
      <c r="B130" s="19"/>
      <c r="C130" s="27"/>
      <c r="D130" s="28"/>
      <c r="E130" s="33" t="s">
        <v>107</v>
      </c>
      <c r="F130" s="34" t="s">
        <v>53</v>
      </c>
      <c r="G130" s="35">
        <v>57222424</v>
      </c>
      <c r="H130" s="35">
        <v>43247560</v>
      </c>
      <c r="I130" s="40">
        <f>8500000+4482800+675000</f>
        <v>13657800</v>
      </c>
      <c r="J130" s="36">
        <v>100</v>
      </c>
    </row>
    <row r="131" spans="1:10" ht="15" x14ac:dyDescent="0.2">
      <c r="A131" s="37"/>
      <c r="B131" s="38"/>
      <c r="C131" s="38"/>
      <c r="D131" s="39"/>
      <c r="E131" s="57" t="s">
        <v>31</v>
      </c>
      <c r="F131" s="41"/>
      <c r="G131" s="35"/>
      <c r="H131" s="35"/>
      <c r="I131" s="40"/>
      <c r="J131" s="36"/>
    </row>
    <row r="132" spans="1:10" ht="60" x14ac:dyDescent="0.2">
      <c r="A132" s="27"/>
      <c r="B132" s="19"/>
      <c r="C132" s="27"/>
      <c r="D132" s="28"/>
      <c r="E132" s="33" t="s">
        <v>170</v>
      </c>
      <c r="F132" s="34" t="s">
        <v>276</v>
      </c>
      <c r="G132" s="35">
        <v>2926061</v>
      </c>
      <c r="H132" s="35">
        <v>200000</v>
      </c>
      <c r="I132" s="40">
        <v>2726061</v>
      </c>
      <c r="J132" s="36">
        <v>4.2851336501046964</v>
      </c>
    </row>
    <row r="133" spans="1:10" ht="15" x14ac:dyDescent="0.2">
      <c r="A133" s="27"/>
      <c r="B133" s="19"/>
      <c r="C133" s="27"/>
      <c r="D133" s="28"/>
      <c r="E133" s="33"/>
      <c r="F133" s="34"/>
      <c r="G133" s="35"/>
      <c r="H133" s="35"/>
      <c r="I133" s="40"/>
      <c r="J133" s="36"/>
    </row>
    <row r="134" spans="1:10" ht="15" x14ac:dyDescent="0.2">
      <c r="A134" s="37"/>
      <c r="B134" s="38"/>
      <c r="C134" s="38"/>
      <c r="D134" s="39"/>
      <c r="E134" s="55" t="s">
        <v>39</v>
      </c>
      <c r="F134" s="67"/>
      <c r="G134" s="63"/>
      <c r="H134" s="63"/>
      <c r="I134" s="64"/>
      <c r="J134" s="36"/>
    </row>
    <row r="135" spans="1:10" s="66" customFormat="1" ht="50.25" customHeight="1" x14ac:dyDescent="0.2">
      <c r="A135" s="27"/>
      <c r="B135" s="19"/>
      <c r="C135" s="27"/>
      <c r="D135" s="28"/>
      <c r="E135" s="33" t="s">
        <v>164</v>
      </c>
      <c r="F135" s="34" t="s">
        <v>267</v>
      </c>
      <c r="G135" s="35">
        <v>48391008</v>
      </c>
      <c r="H135" s="35">
        <v>12424687</v>
      </c>
      <c r="I135" s="40">
        <f>30000000-5000000</f>
        <v>25000000</v>
      </c>
      <c r="J135" s="36">
        <v>77.338101739893489</v>
      </c>
    </row>
    <row r="136" spans="1:10" s="66" customFormat="1" ht="15" customHeight="1" x14ac:dyDescent="0.2">
      <c r="A136" s="37"/>
      <c r="B136" s="38"/>
      <c r="C136" s="38"/>
      <c r="D136" s="39"/>
      <c r="E136" s="55" t="s">
        <v>108</v>
      </c>
      <c r="F136" s="67"/>
      <c r="G136" s="63"/>
      <c r="H136" s="63"/>
      <c r="I136" s="64"/>
      <c r="J136" s="36"/>
    </row>
    <row r="137" spans="1:10" ht="45" x14ac:dyDescent="0.2">
      <c r="A137" s="27"/>
      <c r="B137" s="19"/>
      <c r="C137" s="27"/>
      <c r="D137" s="28"/>
      <c r="E137" s="33" t="s">
        <v>109</v>
      </c>
      <c r="F137" s="34" t="s">
        <v>53</v>
      </c>
      <c r="G137" s="35">
        <v>47607711</v>
      </c>
      <c r="H137" s="35">
        <v>43241319</v>
      </c>
      <c r="I137" s="40">
        <f>1828530-1012404</f>
        <v>816126</v>
      </c>
      <c r="J137" s="36">
        <v>100</v>
      </c>
    </row>
    <row r="138" spans="1:10" ht="75" x14ac:dyDescent="0.2">
      <c r="A138" s="37" t="s">
        <v>110</v>
      </c>
      <c r="B138" s="38" t="s">
        <v>111</v>
      </c>
      <c r="C138" s="38" t="s">
        <v>112</v>
      </c>
      <c r="D138" s="39" t="s">
        <v>113</v>
      </c>
      <c r="E138" s="33"/>
      <c r="F138" s="41"/>
      <c r="G138" s="35"/>
      <c r="H138" s="35"/>
      <c r="I138" s="30">
        <f>I140+I142</f>
        <v>9258110</v>
      </c>
      <c r="J138" s="36"/>
    </row>
    <row r="139" spans="1:10" ht="15" x14ac:dyDescent="0.2">
      <c r="A139" s="37"/>
      <c r="B139" s="38"/>
      <c r="C139" s="38"/>
      <c r="D139" s="39"/>
      <c r="E139" s="55" t="s">
        <v>114</v>
      </c>
      <c r="F139" s="56"/>
      <c r="G139" s="35"/>
      <c r="H139" s="35"/>
      <c r="I139" s="40"/>
      <c r="J139" s="36"/>
    </row>
    <row r="140" spans="1:10" ht="45" x14ac:dyDescent="0.2">
      <c r="A140" s="37"/>
      <c r="B140" s="38"/>
      <c r="C140" s="38"/>
      <c r="D140" s="39"/>
      <c r="E140" s="33" t="s">
        <v>115</v>
      </c>
      <c r="F140" s="34" t="s">
        <v>52</v>
      </c>
      <c r="G140" s="35">
        <v>26286882</v>
      </c>
      <c r="H140" s="35">
        <v>17044629</v>
      </c>
      <c r="I140" s="40">
        <f>8278600-464499</f>
        <v>7814101</v>
      </c>
      <c r="J140" s="36">
        <v>100</v>
      </c>
    </row>
    <row r="141" spans="1:10" ht="15" x14ac:dyDescent="0.2">
      <c r="A141" s="27"/>
      <c r="B141" s="19"/>
      <c r="C141" s="27"/>
      <c r="D141" s="28"/>
      <c r="E141" s="55" t="s">
        <v>117</v>
      </c>
      <c r="F141" s="56"/>
      <c r="G141" s="35"/>
      <c r="H141" s="35"/>
      <c r="I141" s="40"/>
      <c r="J141" s="36"/>
    </row>
    <row r="142" spans="1:10" ht="33.75" customHeight="1" x14ac:dyDescent="0.2">
      <c r="A142" s="27"/>
      <c r="B142" s="19"/>
      <c r="C142" s="27"/>
      <c r="D142" s="28"/>
      <c r="E142" s="33" t="s">
        <v>116</v>
      </c>
      <c r="F142" s="34" t="s">
        <v>53</v>
      </c>
      <c r="G142" s="35">
        <v>13613568</v>
      </c>
      <c r="H142" s="35">
        <v>12169559</v>
      </c>
      <c r="I142" s="40">
        <v>1444009</v>
      </c>
      <c r="J142" s="36">
        <v>100</v>
      </c>
    </row>
    <row r="143" spans="1:10" ht="28.5" customHeight="1" x14ac:dyDescent="0.2">
      <c r="A143" s="37" t="s">
        <v>40</v>
      </c>
      <c r="B143" s="38" t="s">
        <v>41</v>
      </c>
      <c r="C143" s="38" t="s">
        <v>42</v>
      </c>
      <c r="D143" s="39" t="s">
        <v>94</v>
      </c>
      <c r="E143" s="33"/>
      <c r="F143" s="41"/>
      <c r="G143" s="35"/>
      <c r="H143" s="35"/>
      <c r="I143" s="30">
        <f>I145</f>
        <v>54826625</v>
      </c>
      <c r="J143" s="36"/>
    </row>
    <row r="144" spans="1:10" ht="15" x14ac:dyDescent="0.2">
      <c r="A144" s="37"/>
      <c r="B144" s="38"/>
      <c r="C144" s="38"/>
      <c r="D144" s="39"/>
      <c r="E144" s="55" t="s">
        <v>95</v>
      </c>
      <c r="F144" s="56"/>
      <c r="G144" s="35"/>
      <c r="H144" s="35"/>
      <c r="I144" s="40"/>
      <c r="J144" s="36"/>
    </row>
    <row r="145" spans="1:10" ht="60" x14ac:dyDescent="0.2">
      <c r="A145" s="37"/>
      <c r="B145" s="38"/>
      <c r="C145" s="38"/>
      <c r="D145" s="39"/>
      <c r="E145" s="33" t="s">
        <v>92</v>
      </c>
      <c r="F145" s="34" t="s">
        <v>47</v>
      </c>
      <c r="G145" s="35">
        <v>134140010</v>
      </c>
      <c r="H145" s="35">
        <v>57623816</v>
      </c>
      <c r="I145" s="40">
        <f>67586000-12759375</f>
        <v>54826625</v>
      </c>
      <c r="J145" s="36">
        <v>100</v>
      </c>
    </row>
    <row r="146" spans="1:10" ht="30" x14ac:dyDescent="0.2">
      <c r="A146" s="37" t="s">
        <v>118</v>
      </c>
      <c r="B146" s="38" t="s">
        <v>119</v>
      </c>
      <c r="C146" s="38" t="s">
        <v>120</v>
      </c>
      <c r="D146" s="39" t="s">
        <v>121</v>
      </c>
      <c r="E146" s="33"/>
      <c r="F146" s="41"/>
      <c r="G146" s="35"/>
      <c r="H146" s="35"/>
      <c r="I146" s="30">
        <f>I148</f>
        <v>15407623</v>
      </c>
      <c r="J146" s="36"/>
    </row>
    <row r="147" spans="1:10" ht="15" x14ac:dyDescent="0.2">
      <c r="A147" s="37"/>
      <c r="B147" s="38"/>
      <c r="C147" s="38"/>
      <c r="D147" s="39"/>
      <c r="E147" s="55" t="s">
        <v>122</v>
      </c>
      <c r="F147" s="56"/>
      <c r="G147" s="35"/>
      <c r="H147" s="35"/>
      <c r="I147" s="40"/>
      <c r="J147" s="36"/>
    </row>
    <row r="148" spans="1:10" ht="45" x14ac:dyDescent="0.2">
      <c r="A148" s="37"/>
      <c r="B148" s="38"/>
      <c r="C148" s="38"/>
      <c r="D148" s="39"/>
      <c r="E148" s="33" t="s">
        <v>123</v>
      </c>
      <c r="F148" s="34" t="s">
        <v>124</v>
      </c>
      <c r="G148" s="35">
        <v>56979198</v>
      </c>
      <c r="H148" s="35">
        <v>38247555</v>
      </c>
      <c r="I148" s="40">
        <f>3500000+11907623</f>
        <v>15407623</v>
      </c>
      <c r="J148" s="36">
        <v>94.2</v>
      </c>
    </row>
    <row r="149" spans="1:10" ht="30" x14ac:dyDescent="0.2">
      <c r="A149" s="37" t="s">
        <v>60</v>
      </c>
      <c r="B149" s="38" t="s">
        <v>56</v>
      </c>
      <c r="C149" s="38" t="s">
        <v>26</v>
      </c>
      <c r="D149" s="39" t="s">
        <v>57</v>
      </c>
      <c r="E149" s="33"/>
      <c r="F149" s="34"/>
      <c r="G149" s="35"/>
      <c r="H149" s="35"/>
      <c r="I149" s="30">
        <f>I151+I160+I155+I152+I153+I156+I157+I158</f>
        <v>319376995</v>
      </c>
      <c r="J149" s="36"/>
    </row>
    <row r="150" spans="1:10" ht="15" x14ac:dyDescent="0.2">
      <c r="A150" s="37"/>
      <c r="B150" s="38"/>
      <c r="C150" s="38"/>
      <c r="D150" s="39"/>
      <c r="E150" s="68" t="s">
        <v>38</v>
      </c>
      <c r="F150" s="34"/>
      <c r="G150" s="35"/>
      <c r="H150" s="35"/>
      <c r="I150" s="40"/>
      <c r="J150" s="36"/>
    </row>
    <row r="151" spans="1:10" ht="48.75" customHeight="1" x14ac:dyDescent="0.2">
      <c r="A151" s="47"/>
      <c r="B151" s="19"/>
      <c r="C151" s="27"/>
      <c r="D151" s="28"/>
      <c r="E151" s="69" t="s">
        <v>61</v>
      </c>
      <c r="F151" s="34" t="s">
        <v>47</v>
      </c>
      <c r="G151" s="35">
        <v>330736541</v>
      </c>
      <c r="H151" s="35">
        <v>208193526</v>
      </c>
      <c r="I151" s="40">
        <v>122540000</v>
      </c>
      <c r="J151" s="36">
        <v>99.999088398278928</v>
      </c>
    </row>
    <row r="152" spans="1:10" ht="48.75" customHeight="1" x14ac:dyDescent="0.2">
      <c r="A152" s="47"/>
      <c r="B152" s="19"/>
      <c r="C152" s="27"/>
      <c r="D152" s="28"/>
      <c r="E152" s="69" t="s">
        <v>245</v>
      </c>
      <c r="F152" s="34" t="s">
        <v>137</v>
      </c>
      <c r="G152" s="35">
        <v>214495862</v>
      </c>
      <c r="H152" s="35">
        <v>34279010</v>
      </c>
      <c r="I152" s="40">
        <v>56951988</v>
      </c>
      <c r="J152" s="36">
        <v>100</v>
      </c>
    </row>
    <row r="153" spans="1:10" ht="48.75" customHeight="1" x14ac:dyDescent="0.2">
      <c r="A153" s="47"/>
      <c r="B153" s="19"/>
      <c r="C153" s="27"/>
      <c r="D153" s="28"/>
      <c r="E153" s="69" t="s">
        <v>246</v>
      </c>
      <c r="F153" s="34" t="s">
        <v>137</v>
      </c>
      <c r="G153" s="35">
        <v>151043467</v>
      </c>
      <c r="H153" s="35">
        <v>41361587</v>
      </c>
      <c r="I153" s="40">
        <v>12672955</v>
      </c>
      <c r="J153" s="36">
        <v>100</v>
      </c>
    </row>
    <row r="154" spans="1:10" ht="15" x14ac:dyDescent="0.2">
      <c r="A154" s="47"/>
      <c r="B154" s="19"/>
      <c r="C154" s="27"/>
      <c r="D154" s="28"/>
      <c r="E154" s="57" t="s">
        <v>31</v>
      </c>
      <c r="F154" s="34"/>
      <c r="G154" s="35"/>
      <c r="H154" s="35"/>
      <c r="I154" s="40"/>
      <c r="J154" s="36"/>
    </row>
    <row r="155" spans="1:10" ht="48.75" customHeight="1" x14ac:dyDescent="0.2">
      <c r="A155" s="47"/>
      <c r="B155" s="19"/>
      <c r="C155" s="27"/>
      <c r="D155" s="28"/>
      <c r="E155" s="69" t="s">
        <v>244</v>
      </c>
      <c r="F155" s="34">
        <v>2025</v>
      </c>
      <c r="G155" s="35">
        <v>136886406</v>
      </c>
      <c r="H155" s="35"/>
      <c r="I155" s="40">
        <v>35386350</v>
      </c>
      <c r="J155" s="36">
        <v>100</v>
      </c>
    </row>
    <row r="156" spans="1:10" ht="69.75" customHeight="1" x14ac:dyDescent="0.2">
      <c r="A156" s="47"/>
      <c r="B156" s="19"/>
      <c r="C156" s="27"/>
      <c r="D156" s="28"/>
      <c r="E156" s="69" t="s">
        <v>96</v>
      </c>
      <c r="F156" s="34" t="s">
        <v>268</v>
      </c>
      <c r="G156" s="35">
        <v>92480642</v>
      </c>
      <c r="H156" s="35">
        <v>1198772</v>
      </c>
      <c r="I156" s="40">
        <v>12000000</v>
      </c>
      <c r="J156" s="36">
        <v>14.42425756516699</v>
      </c>
    </row>
    <row r="157" spans="1:10" ht="80.25" customHeight="1" x14ac:dyDescent="0.2">
      <c r="A157" s="47"/>
      <c r="B157" s="19"/>
      <c r="C157" s="27"/>
      <c r="D157" s="28"/>
      <c r="E157" s="69" t="s">
        <v>99</v>
      </c>
      <c r="F157" s="34" t="s">
        <v>268</v>
      </c>
      <c r="G157" s="35">
        <v>76891226</v>
      </c>
      <c r="H157" s="35">
        <v>1026115</v>
      </c>
      <c r="I157" s="40">
        <v>12000000</v>
      </c>
      <c r="J157" s="36">
        <v>17.071017959838485</v>
      </c>
    </row>
    <row r="158" spans="1:10" ht="56.25" customHeight="1" x14ac:dyDescent="0.2">
      <c r="A158" s="47"/>
      <c r="B158" s="19"/>
      <c r="C158" s="27"/>
      <c r="D158" s="28"/>
      <c r="E158" s="69" t="s">
        <v>101</v>
      </c>
      <c r="F158" s="34" t="s">
        <v>268</v>
      </c>
      <c r="G158" s="35">
        <v>144878554</v>
      </c>
      <c r="H158" s="35">
        <v>1249653</v>
      </c>
      <c r="I158" s="40">
        <v>12000000</v>
      </c>
      <c r="J158" s="36">
        <v>9.2132207503948447</v>
      </c>
    </row>
    <row r="159" spans="1:10" ht="19.5" customHeight="1" x14ac:dyDescent="0.2">
      <c r="A159" s="37"/>
      <c r="B159" s="38"/>
      <c r="C159" s="38"/>
      <c r="D159" s="39"/>
      <c r="E159" s="68" t="s">
        <v>176</v>
      </c>
      <c r="F159" s="34"/>
      <c r="G159" s="35"/>
      <c r="H159" s="35"/>
      <c r="I159" s="40"/>
      <c r="J159" s="36"/>
    </row>
    <row r="160" spans="1:10" ht="48.75" customHeight="1" x14ac:dyDescent="0.2">
      <c r="A160" s="47"/>
      <c r="B160" s="19"/>
      <c r="C160" s="27"/>
      <c r="D160" s="28"/>
      <c r="E160" s="69" t="s">
        <v>177</v>
      </c>
      <c r="F160" s="34" t="s">
        <v>179</v>
      </c>
      <c r="G160" s="35">
        <v>111651403</v>
      </c>
      <c r="H160" s="35"/>
      <c r="I160" s="40">
        <v>55825702</v>
      </c>
      <c r="J160" s="36">
        <v>50.000000447822401</v>
      </c>
    </row>
    <row r="161" spans="1:11" s="26" customFormat="1" ht="38.25" customHeight="1" x14ac:dyDescent="0.2">
      <c r="A161" s="19" t="s">
        <v>22</v>
      </c>
      <c r="B161" s="19"/>
      <c r="C161" s="19"/>
      <c r="D161" s="20" t="s">
        <v>23</v>
      </c>
      <c r="E161" s="21"/>
      <c r="F161" s="22"/>
      <c r="G161" s="23"/>
      <c r="H161" s="23"/>
      <c r="I161" s="24">
        <f>I162</f>
        <v>20012200</v>
      </c>
      <c r="J161" s="25"/>
    </row>
    <row r="162" spans="1:11" s="26" customFormat="1" ht="33" customHeight="1" x14ac:dyDescent="0.2">
      <c r="A162" s="27" t="s">
        <v>24</v>
      </c>
      <c r="B162" s="19"/>
      <c r="C162" s="27"/>
      <c r="D162" s="28" t="s">
        <v>23</v>
      </c>
      <c r="E162" s="21"/>
      <c r="F162" s="22"/>
      <c r="G162" s="29"/>
      <c r="H162" s="29"/>
      <c r="I162" s="30">
        <f>I163+I165</f>
        <v>20012200</v>
      </c>
      <c r="J162" s="31"/>
    </row>
    <row r="163" spans="1:11" ht="29.25" customHeight="1" x14ac:dyDescent="0.2">
      <c r="A163" s="37" t="s">
        <v>18</v>
      </c>
      <c r="B163" s="38" t="s">
        <v>19</v>
      </c>
      <c r="C163" s="38" t="s">
        <v>20</v>
      </c>
      <c r="D163" s="39" t="s">
        <v>21</v>
      </c>
      <c r="E163" s="33"/>
      <c r="F163" s="41"/>
      <c r="G163" s="35"/>
      <c r="H163" s="35"/>
      <c r="I163" s="30">
        <f>I164</f>
        <v>1445000</v>
      </c>
      <c r="J163" s="36"/>
    </row>
    <row r="164" spans="1:11" ht="30" x14ac:dyDescent="0.2">
      <c r="A164" s="27"/>
      <c r="B164" s="19"/>
      <c r="C164" s="27"/>
      <c r="D164" s="28"/>
      <c r="E164" s="33" t="s">
        <v>55</v>
      </c>
      <c r="F164" s="34">
        <v>2025</v>
      </c>
      <c r="G164" s="35">
        <v>1445000</v>
      </c>
      <c r="H164" s="35"/>
      <c r="I164" s="40">
        <v>1445000</v>
      </c>
      <c r="J164" s="36">
        <v>100</v>
      </c>
    </row>
    <row r="165" spans="1:11" ht="42" customHeight="1" x14ac:dyDescent="0.2">
      <c r="A165" s="37" t="s">
        <v>138</v>
      </c>
      <c r="B165" s="38" t="s">
        <v>213</v>
      </c>
      <c r="C165" s="38" t="s">
        <v>26</v>
      </c>
      <c r="D165" s="39" t="s">
        <v>139</v>
      </c>
      <c r="E165" s="33"/>
      <c r="F165" s="41"/>
      <c r="G165" s="35"/>
      <c r="H165" s="35"/>
      <c r="I165" s="30">
        <f>I166+I167</f>
        <v>18567200</v>
      </c>
      <c r="J165" s="36"/>
    </row>
    <row r="166" spans="1:11" ht="51" customHeight="1" x14ac:dyDescent="0.2">
      <c r="A166" s="27"/>
      <c r="B166" s="19"/>
      <c r="C166" s="27"/>
      <c r="D166" s="28"/>
      <c r="E166" s="33" t="s">
        <v>27</v>
      </c>
      <c r="F166" s="34" t="s">
        <v>54</v>
      </c>
      <c r="G166" s="35">
        <v>39000000</v>
      </c>
      <c r="H166" s="35">
        <v>2180000</v>
      </c>
      <c r="I166" s="40">
        <v>15567200</v>
      </c>
      <c r="J166" s="36">
        <v>100</v>
      </c>
    </row>
    <row r="167" spans="1:11" ht="39.75" customHeight="1" x14ac:dyDescent="0.2">
      <c r="A167" s="27"/>
      <c r="B167" s="19"/>
      <c r="C167" s="27"/>
      <c r="D167" s="28"/>
      <c r="E167" s="33" t="s">
        <v>214</v>
      </c>
      <c r="F167" s="34">
        <v>2025</v>
      </c>
      <c r="G167" s="35">
        <v>3000000</v>
      </c>
      <c r="H167" s="35"/>
      <c r="I167" s="40">
        <v>3000000</v>
      </c>
      <c r="J167" s="36">
        <v>100</v>
      </c>
    </row>
    <row r="168" spans="1:11" s="26" customFormat="1" ht="35.25" customHeight="1" x14ac:dyDescent="0.2">
      <c r="A168" s="19" t="s">
        <v>81</v>
      </c>
      <c r="B168" s="19"/>
      <c r="C168" s="19"/>
      <c r="D168" s="20" t="s">
        <v>82</v>
      </c>
      <c r="E168" s="21"/>
      <c r="F168" s="22"/>
      <c r="G168" s="23"/>
      <c r="H168" s="23"/>
      <c r="I168" s="24">
        <f>I169</f>
        <v>275000</v>
      </c>
      <c r="J168" s="25"/>
    </row>
    <row r="169" spans="1:11" s="26" customFormat="1" ht="35.25" customHeight="1" x14ac:dyDescent="0.2">
      <c r="A169" s="27" t="s">
        <v>83</v>
      </c>
      <c r="B169" s="19"/>
      <c r="C169" s="27"/>
      <c r="D169" s="28" t="s">
        <v>82</v>
      </c>
      <c r="E169" s="21"/>
      <c r="F169" s="22"/>
      <c r="G169" s="29"/>
      <c r="H169" s="29"/>
      <c r="I169" s="30">
        <f>I170</f>
        <v>275000</v>
      </c>
      <c r="J169" s="31"/>
    </row>
    <row r="170" spans="1:11" ht="50.25" customHeight="1" x14ac:dyDescent="0.2">
      <c r="A170" s="37" t="s">
        <v>84</v>
      </c>
      <c r="B170" s="38" t="s">
        <v>85</v>
      </c>
      <c r="C170" s="38" t="s">
        <v>86</v>
      </c>
      <c r="D170" s="39" t="s">
        <v>89</v>
      </c>
      <c r="E170" s="33"/>
      <c r="F170" s="41"/>
      <c r="G170" s="35"/>
      <c r="H170" s="35"/>
      <c r="I170" s="30">
        <f>I171</f>
        <v>275000</v>
      </c>
      <c r="J170" s="36"/>
    </row>
    <row r="171" spans="1:11" ht="25.5" customHeight="1" x14ac:dyDescent="0.2">
      <c r="A171" s="27"/>
      <c r="B171" s="19"/>
      <c r="C171" s="27"/>
      <c r="D171" s="28"/>
      <c r="E171" s="33" t="s">
        <v>87</v>
      </c>
      <c r="F171" s="34">
        <v>2025</v>
      </c>
      <c r="G171" s="35">
        <v>275000</v>
      </c>
      <c r="H171" s="35"/>
      <c r="I171" s="40">
        <v>275000</v>
      </c>
      <c r="J171" s="36">
        <v>100</v>
      </c>
    </row>
    <row r="172" spans="1:11" s="71" customFormat="1" ht="22.5" customHeight="1" x14ac:dyDescent="0.25">
      <c r="A172" s="70"/>
      <c r="B172" s="70"/>
      <c r="C172" s="70"/>
      <c r="D172" s="50" t="s">
        <v>8</v>
      </c>
      <c r="E172" s="70"/>
      <c r="F172" s="51"/>
      <c r="G172" s="52"/>
      <c r="H172" s="52">
        <f>H168+H161+H101+H91+H73+H41+H10</f>
        <v>0</v>
      </c>
      <c r="I172" s="53">
        <f>I168+I161+I101+I91+I73+I41+I10+I51+I85</f>
        <v>1931574006.27</v>
      </c>
      <c r="J172" s="54"/>
      <c r="K172" s="75"/>
    </row>
    <row r="174" spans="1:11" s="72" customFormat="1" ht="69" customHeight="1" x14ac:dyDescent="0.3">
      <c r="A174" s="76" t="s">
        <v>88</v>
      </c>
      <c r="B174" s="76"/>
      <c r="C174" s="76"/>
      <c r="D174" s="76"/>
      <c r="E174" s="73"/>
      <c r="F174" s="74"/>
      <c r="G174" s="79" t="s">
        <v>282</v>
      </c>
      <c r="H174" s="79"/>
      <c r="I174" s="79"/>
      <c r="J174" s="79"/>
    </row>
    <row r="175" spans="1:11" x14ac:dyDescent="0.2">
      <c r="G175" s="9"/>
      <c r="H175" s="9"/>
      <c r="I175" s="9"/>
      <c r="J175" s="9"/>
    </row>
    <row r="176" spans="1:11" x14ac:dyDescent="0.2">
      <c r="G176" s="9"/>
      <c r="H176" s="9"/>
      <c r="I176" s="9"/>
      <c r="J176" s="9"/>
    </row>
  </sheetData>
  <mergeCells count="6">
    <mergeCell ref="A174:D174"/>
    <mergeCell ref="H1:J1"/>
    <mergeCell ref="A3:J3"/>
    <mergeCell ref="A4:J4"/>
    <mergeCell ref="A5:J5"/>
    <mergeCell ref="G174:J174"/>
  </mergeCells>
  <printOptions horizontalCentered="1"/>
  <pageMargins left="0.59055118110236227" right="0.59055118110236227" top="0.59055118110236227" bottom="0.55118110236220474" header="0.31496062992125984" footer="0.31496062992125984"/>
  <pageSetup paperSize="9" scale="55" fitToHeight="40" orientation="landscape" r:id="rId1"/>
  <headerFooter differentFirst="1">
    <oddHeader>&amp;C&amp;14&amp;P</oddHeader>
  </headerFooter>
  <rowBreaks count="3" manualBreakCount="3">
    <brk id="50" max="9" man="1"/>
    <brk id="68" max="9" man="1"/>
    <brk id="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</vt:lpstr>
      <vt:lpstr>'додаток '!Заголовки_для_печати</vt:lpstr>
      <vt:lpstr>'додаток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Денисенко Тетяна</dc:creator>
  <cp:lastModifiedBy>User</cp:lastModifiedBy>
  <cp:lastPrinted>2025-12-11T14:28:54Z</cp:lastPrinted>
  <dcterms:created xsi:type="dcterms:W3CDTF">2021-11-09T14:04:21Z</dcterms:created>
  <dcterms:modified xsi:type="dcterms:W3CDTF">2025-12-16T15:48:49Z</dcterms:modified>
</cp:coreProperties>
</file>