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865"/>
  </bookViews>
  <sheets>
    <sheet name="ПІП СВОД" sheetId="1" r:id="rId1"/>
  </sheets>
  <definedNames>
    <definedName name="_xlnm.Print_Titles" localSheetId="0">'ПІП СВОД'!$11:$13</definedName>
    <definedName name="_xlnm.Print_Area" localSheetId="0">'ПІП СВОД'!$A$1:$N$90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7" i="1" l="1"/>
  <c r="I85" i="1" s="1"/>
  <c r="I84" i="1" s="1"/>
  <c r="I86" i="1"/>
  <c r="N85" i="1"/>
  <c r="M85" i="1"/>
  <c r="M84" i="1" s="1"/>
  <c r="L85" i="1"/>
  <c r="L84" i="1" s="1"/>
  <c r="L88" i="1" s="1"/>
  <c r="K85" i="1"/>
  <c r="J85" i="1"/>
  <c r="N84" i="1"/>
  <c r="K84" i="1"/>
  <c r="K88" i="1" s="1"/>
  <c r="J84" i="1"/>
  <c r="J83" i="1"/>
  <c r="I83" i="1"/>
  <c r="J82" i="1"/>
  <c r="I82" i="1" s="1"/>
  <c r="I81" i="1"/>
  <c r="I80" i="1"/>
  <c r="I79" i="1"/>
  <c r="N78" i="1"/>
  <c r="M78" i="1"/>
  <c r="L78" i="1"/>
  <c r="L77" i="1" s="1"/>
  <c r="K78" i="1"/>
  <c r="K77" i="1" s="1"/>
  <c r="N77" i="1"/>
  <c r="M77" i="1"/>
  <c r="J76" i="1"/>
  <c r="I76" i="1"/>
  <c r="I75" i="1"/>
  <c r="J74" i="1"/>
  <c r="I74" i="1" s="1"/>
  <c r="I73" i="1" s="1"/>
  <c r="N73" i="1"/>
  <c r="M73" i="1"/>
  <c r="L73" i="1"/>
  <c r="K73" i="1"/>
  <c r="I72" i="1"/>
  <c r="I71" i="1"/>
  <c r="J70" i="1"/>
  <c r="I70" i="1"/>
  <c r="J69" i="1"/>
  <c r="I69" i="1" s="1"/>
  <c r="I68" i="1"/>
  <c r="J67" i="1"/>
  <c r="I67" i="1"/>
  <c r="I66" i="1"/>
  <c r="J65" i="1"/>
  <c r="I65" i="1"/>
  <c r="I64" i="1"/>
  <c r="J63" i="1"/>
  <c r="I63" i="1"/>
  <c r="I62" i="1"/>
  <c r="J61" i="1"/>
  <c r="I61" i="1" s="1"/>
  <c r="J60" i="1"/>
  <c r="I60" i="1"/>
  <c r="J59" i="1"/>
  <c r="I59" i="1" s="1"/>
  <c r="N58" i="1"/>
  <c r="M58" i="1"/>
  <c r="M55" i="1" s="1"/>
  <c r="M54" i="1" s="1"/>
  <c r="L58" i="1"/>
  <c r="L55" i="1" s="1"/>
  <c r="L54" i="1" s="1"/>
  <c r="K58" i="1"/>
  <c r="J57" i="1"/>
  <c r="J55" i="1" s="1"/>
  <c r="J56" i="1"/>
  <c r="I56" i="1"/>
  <c r="N55" i="1"/>
  <c r="N54" i="1" s="1"/>
  <c r="K54" i="1"/>
  <c r="I53" i="1"/>
  <c r="I52" i="1"/>
  <c r="J51" i="1"/>
  <c r="I51" i="1"/>
  <c r="I50" i="1"/>
  <c r="I49" i="1"/>
  <c r="I48" i="1"/>
  <c r="I47" i="1"/>
  <c r="J46" i="1"/>
  <c r="I46" i="1"/>
  <c r="J45" i="1"/>
  <c r="I45" i="1"/>
  <c r="J44" i="1"/>
  <c r="I44" i="1"/>
  <c r="J43" i="1"/>
  <c r="I43" i="1"/>
  <c r="J42" i="1"/>
  <c r="I42" i="1"/>
  <c r="I41" i="1"/>
  <c r="I40" i="1"/>
  <c r="J39" i="1"/>
  <c r="I39" i="1"/>
  <c r="I38" i="1"/>
  <c r="J37" i="1"/>
  <c r="I37" i="1"/>
  <c r="I36" i="1"/>
  <c r="J35" i="1"/>
  <c r="I35" i="1"/>
  <c r="J34" i="1"/>
  <c r="I34" i="1"/>
  <c r="J33" i="1"/>
  <c r="I33" i="1"/>
  <c r="J32" i="1"/>
  <c r="I32" i="1"/>
  <c r="I31" i="1"/>
  <c r="I30" i="1"/>
  <c r="J29" i="1"/>
  <c r="I29" i="1"/>
  <c r="J28" i="1"/>
  <c r="I28" i="1"/>
  <c r="N26" i="1"/>
  <c r="M26" i="1"/>
  <c r="L26" i="1"/>
  <c r="K26" i="1"/>
  <c r="J26" i="1"/>
  <c r="I26" i="1"/>
  <c r="I25" i="1"/>
  <c r="I24" i="1"/>
  <c r="N23" i="1"/>
  <c r="M23" i="1"/>
  <c r="M14" i="1" s="1"/>
  <c r="L23" i="1"/>
  <c r="K23" i="1"/>
  <c r="J23" i="1"/>
  <c r="I23" i="1"/>
  <c r="I22" i="1"/>
  <c r="I21" i="1"/>
  <c r="I20" i="1"/>
  <c r="I19" i="1"/>
  <c r="I18" i="1"/>
  <c r="I17" i="1"/>
  <c r="I16" i="1"/>
  <c r="I15" i="1" s="1"/>
  <c r="I14" i="1" s="1"/>
  <c r="N15" i="1"/>
  <c r="N14" i="1" s="1"/>
  <c r="M15" i="1"/>
  <c r="L15" i="1"/>
  <c r="K15" i="1"/>
  <c r="K14" i="1" s="1"/>
  <c r="J15" i="1"/>
  <c r="J14" i="1" s="1"/>
  <c r="L14" i="1"/>
  <c r="J54" i="1" l="1"/>
  <c r="I58" i="1"/>
  <c r="I78" i="1"/>
  <c r="I77" i="1" s="1"/>
  <c r="N88" i="1"/>
  <c r="M88" i="1"/>
  <c r="J58" i="1"/>
  <c r="J73" i="1"/>
  <c r="I57" i="1"/>
  <c r="I55" i="1" s="1"/>
  <c r="I54" i="1" s="1"/>
  <c r="J78" i="1"/>
  <c r="J77" i="1" s="1"/>
  <c r="J88" i="1" s="1"/>
  <c r="I88" i="1" s="1"/>
</calcChain>
</file>

<file path=xl/sharedStrings.xml><?xml version="1.0" encoding="utf-8"?>
<sst xmlns="http://schemas.openxmlformats.org/spreadsheetml/2006/main" count="452" uniqueCount="235">
  <si>
    <t>Обсяги</t>
  </si>
  <si>
    <t xml:space="preserve">публічних інвестицій у розрізі публічних інвестиційних проєктів </t>
  </si>
  <si>
    <t>та програм публічних інвестицій</t>
  </si>
  <si>
    <t>у 2026 році</t>
  </si>
  <si>
    <t>0410000000</t>
  </si>
  <si>
    <t>(код бюджету)</t>
  </si>
  <si>
    <t>А</t>
  </si>
  <si>
    <t>№ з/п</t>
  </si>
  <si>
    <t>Найменування галузі (сектору) для публічного інвестування/ публічного інвестиційного проєкту/ програми публічних інвестицій</t>
  </si>
  <si>
    <t>Унікальний ідентифікатор проєкту/ програми</t>
  </si>
  <si>
    <t>Код Програмної класифікації видатків та кредитування місцевого бюджету</t>
  </si>
  <si>
    <t>Найменування бюджетної програми згідно з Типовою програмною класифікацією видатків та кредитування місцевого бюджету</t>
  </si>
  <si>
    <t>Найменування відповідального головного розпорядника коштів місцевого бюджету за галузь (сектор) / головного розпорядника коштів місцевого бюджету / відповідального виконавця</t>
  </si>
  <si>
    <t>Період реалізації публічного інвестиційного проєкту/ програми публічних інвестицій 
(рік початку і завершення)</t>
  </si>
  <si>
    <t>Загальна вартість публічного інвестиційного проєкту/ програми публічних інвестицій</t>
  </si>
  <si>
    <t>Обсяг бюджетних коштів, спрямованих на реалізацію публічного інвестиційного проєкту/ програми публічних інвестицій 
у 2026 році</t>
  </si>
  <si>
    <t>у тому числі за рахунок:</t>
  </si>
  <si>
    <t>коштів місцевого бюджету</t>
  </si>
  <si>
    <t>міжбюджетних трансфертів з державного бюджету</t>
  </si>
  <si>
    <t xml:space="preserve">міжбюджетних трансфертів з інших місцевих бюджетів </t>
  </si>
  <si>
    <t>місцевих запозичень</t>
  </si>
  <si>
    <t>інших джерел</t>
  </si>
  <si>
    <t>Освіта і наука</t>
  </si>
  <si>
    <t>Х</t>
  </si>
  <si>
    <t>Департамент освіти і науки Дніпропетровської обласної державної адміністрації</t>
  </si>
  <si>
    <t>0611221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</si>
  <si>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</si>
  <si>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1.1</t>
  </si>
  <si>
    <t>Облаштування навчально - практичного центру інноваційних енергетичних технологій (Кам’янський енергетичний фаховий коледж)</t>
  </si>
  <si>
    <t>160326-4ADC8931</t>
  </si>
  <si>
    <t>2025 - 2026</t>
  </si>
  <si>
    <t>1.2</t>
  </si>
  <si>
    <t>Дооблаштування модернізованого навчально - практичного центру Дніпровського фахового коледжу технологій та дизайну</t>
  </si>
  <si>
    <t>160326-953FF361</t>
  </si>
  <si>
    <t>1.3</t>
  </si>
  <si>
    <t>Кулінарний ХАБ в рамках навчально-практичного центру Кухар. Кондитер. Майстер ресторанного обслуговування “АРТФУДцентр” (Державний професійно-технічний навчальний заклад "Криворізький навчально - виробничий центр")</t>
  </si>
  <si>
    <t>160326-6E63D3E7</t>
  </si>
  <si>
    <t>1.4</t>
  </si>
  <si>
    <t>Створення на базі Дніпровського політехнічного фахового коледжу навчально - практичного центру з підготовки фахівців біохімічного виробництва</t>
  </si>
  <si>
    <t>160326-678F29E6</t>
  </si>
  <si>
    <t>1.5</t>
  </si>
  <si>
    <t>НПЦ “Роботизований комплекс складання та зварювання” Дніпровського центру професійно - технічної освіти</t>
  </si>
  <si>
    <t>110326-BB37D456</t>
  </si>
  <si>
    <t>1.6</t>
  </si>
  <si>
    <t>Навчально-практичний центр “Інжинірінг робототехнічних систем” на базі Дніпровського фахового коледжу радіоелектроніки</t>
  </si>
  <si>
    <t>260226-838C8250</t>
  </si>
  <si>
    <t>1.7</t>
  </si>
  <si>
    <t>Навчально - практичний центр гірничих технологій (Комунальний заклад освіти “Криворізький гірничий коледж” ДОР)</t>
  </si>
  <si>
    <t>250326-04D6DBA2</t>
  </si>
  <si>
    <t>0611300</t>
  </si>
  <si>
    <t>Підготовка та реалізація публічних інвестиційних проектів / програм публічних інвестицій за рахунок коштів місцевого бюджету в галузі освіти</t>
  </si>
  <si>
    <t>1.8</t>
  </si>
  <si>
    <t>Капітальний ремонт з енергомодернізації будівлі гуртожитку, що розташована за адресою: вул. Сергія Колачевського, 133, м. Кривий Ріг Дніпропетровської області</t>
  </si>
  <si>
    <t>061125-7DDA0867</t>
  </si>
  <si>
    <t>1.9</t>
  </si>
  <si>
    <t>Капітальний ремонт протирадіаційного укриття № 15663, що розташоване в приміщенні навчального корпусу за адресою: Дніпропетровська область, Нікопольський район, с-ще. Томаківка, вулиця Шосейна, будинок 10 (КЗО “Томаківський професійний аграрний ліцей” ДОР”)</t>
  </si>
  <si>
    <t>120326-D930BD7D</t>
  </si>
  <si>
    <t>1511300</t>
  </si>
  <si>
    <t>Департамент капітального будівництва Дніпропетровської обласної державної адміністрації</t>
  </si>
  <si>
    <t>Дніпровська міська територіальна громада</t>
  </si>
  <si>
    <t>1.10</t>
  </si>
  <si>
    <t>Капітальний ремонт КЗО “Навчально-виховний комплекс № 122 “загальноосвітній навчальний заклад - дошкільний навчальний заклад” Дніпровської міської ради, за адресою:  м. Дніпро, вул. Кожедуба, 49 
(у т. ч. ПКД)</t>
  </si>
  <si>
    <t>120925-8FDF4E31</t>
  </si>
  <si>
    <t>2021 - 2026</t>
  </si>
  <si>
    <t>1.11</t>
  </si>
  <si>
    <t>Нове будівництво  протирадіаційного укриття (ПРУ)  для КЗО “Навчально-виховний комплекс № 122” загальноосвітній навчальний заклад - дошкільний навчальний заклад” Дніпровської міської ради, за адресою:  м. Дніпро, вул. Кожедуба, 49 
(у т. ч. ПКД)</t>
  </si>
  <si>
    <t>121125-A39575EE</t>
  </si>
  <si>
    <t>2023 - 2026</t>
  </si>
  <si>
    <t>Криворізька міська територіальна громада</t>
  </si>
  <si>
    <t>1.12</t>
  </si>
  <si>
    <t>Нове будівництво протирадіаційного укриття (ПРУ) для Криворізької гімназії № 89 “Потенціал” Криворізької міської ради за адресою: вул. Мальовнича, 
буд. 1А, м. Кривий Ріг,  Дніпропетровської обл., 50054 (у т. ч. ПКД)</t>
  </si>
  <si>
    <t>211025-251E6B2D</t>
  </si>
  <si>
    <t>1.13</t>
  </si>
  <si>
    <t>Капітальний ремонт Криворізької загальноосвітньої школи I - III ступенів 
№ 89 Криворізької міської ради Дніпропетровської області за адресою: 50054, місто Кривий Ріг, вулиця Мальовнича, будинок 1А (у т. ч. ПКД)</t>
  </si>
  <si>
    <t>120925-7871EC08</t>
  </si>
  <si>
    <t>2021 - 2028</t>
  </si>
  <si>
    <t>1.14</t>
  </si>
  <si>
    <t>Капітальний ремонт Комунального закладу  “Дошкільний навчальний заклад (ясла - садок) № 295” Криворізької міської ради за адресою:  мікрорайон Сонячний, 3-Б, м. Кривий Ріг, Дніпропетровська область (у т. ч. ПКД)</t>
  </si>
  <si>
    <t>120925-D1A23C2B</t>
  </si>
  <si>
    <t>1.15</t>
  </si>
  <si>
    <t>Нове будівництво  протирадіаційного укриття (ПРУ)  для Криворізького ліцею № 95 Криворізької міської   ради  за адресою: вул. Соборності, буд. 20А,  
м. Кривий Ріг, Дніпропетровська обл., 50006 (у т. ч. ПКД)</t>
  </si>
  <si>
    <t>121125-4ED510B7</t>
  </si>
  <si>
    <t>1.16</t>
  </si>
  <si>
    <t>Капітальний ремонт Криворізької гімназії № 95 за адресою:  вул. Соборності, 20А, м. Кривий Ріг, Дніпропетровська область 
(у т. ч. ПКД)</t>
  </si>
  <si>
    <t>120925-34EB55C5</t>
  </si>
  <si>
    <t>2021 - 2027</t>
  </si>
  <si>
    <t>1.17</t>
  </si>
  <si>
    <t>Капітальний ремонт Комунального закладу “Дошкільний навчальний заклад (ясла-садок) комбінованого типу № 201” Криворізької міської ради за адресою:  вул. Алмазна,  41, м. Кривий Ріг, Дніпропетровська область (у т. ч. ПКД)</t>
  </si>
  <si>
    <t>120925-A58ABF0C</t>
  </si>
  <si>
    <t>1.18</t>
  </si>
  <si>
    <t>Капітальний ремонт Криворізького Центрально-Міського ліцею Криворізької міської ради за адресою: вул. Лермонтова, 12, м. Кривий Ріг, Дніпропетровська область (у т. ч. ПКД)</t>
  </si>
  <si>
    <t>120925-5D577461</t>
  </si>
  <si>
    <t>1.19</t>
  </si>
  <si>
    <t>Капітальний ремонт будівлі Криворізької загальноосвітньої 
школи I - III ступенів № 85 Криворізької міської ради Дніпропетровської області за адресою: 50046, місто Кривий Ріг, Військове містечко - 35, будинок 25а 
(у т. ч. ПКД)</t>
  </si>
  <si>
    <t>120925-CB1A942A</t>
  </si>
  <si>
    <t>1.20</t>
  </si>
  <si>
    <t>Капітальний ремонт будівлі Криворізької загальноосвітньої школи I - III ступенів № 85 Криворізької міської ради Дніпропетровської області за адресою: 50046, місто Кривий Ріг, мікрорайон Всебратське - 2, будинок 65б 
(у т. ч. ПКД)</t>
  </si>
  <si>
    <t>120925-4B9EBFEB</t>
  </si>
  <si>
    <t>1.21</t>
  </si>
  <si>
    <t>Реконструкція Комунального закладу  “Дошкільний навчальний заклад (ясла-садок) № 70” Криворізької міської ради за адресою:  вул. Кривбасівська, 54-А, 
м. Кривий Ріг, Дніпропетровська область (у т. ч. ПКД)</t>
  </si>
  <si>
    <t>120925-0D818241</t>
  </si>
  <si>
    <t>2021 - 2029</t>
  </si>
  <si>
    <t>1.22</t>
  </si>
  <si>
    <t>Реконструкція технічного підвалу під споруду подвійного призначення (СПП) із захисними властивостями протирадіаційного укриття (ПРУ) для Комунального закладу дошкільної освіти (ясла - садок) комбінованого типу № 70 Криворізької міської ради за адресою: вул. Кривбасівська, 54-А, 
м. Кривий Ріг, Дніпропетровська область, 50024  (у т. ч. ПКД)</t>
  </si>
  <si>
    <t>121125-18DF10F7</t>
  </si>
  <si>
    <t>2024 - 2028</t>
  </si>
  <si>
    <t>1.23</t>
  </si>
  <si>
    <t>Реконструкція Криворізької загальноосвітньої школи І - ІІІ ступенів 
№ 37 Криворізької міської ради за адресою: вул. Таісії Буряченко, 17, 
м. Кривий Ріг, Дніпропетровська область 
(у т. ч. ПКД)</t>
  </si>
  <si>
    <t>120925-0A0B75AB</t>
  </si>
  <si>
    <t>1.24</t>
  </si>
  <si>
    <t>Капітальний ремонт Комунального закладу  “Дошкільний навчальний заклад (ясла-садок) № 260” Криворізької міської ради за адресою: вул. Доватора, 5А, м. Кривий Ріг, Дніпропетровська область (у т. ч. ПКД)</t>
  </si>
  <si>
    <t>120925-3C2A41F0</t>
  </si>
  <si>
    <t>1.25</t>
  </si>
  <si>
    <t>Капітальний ремонт Комунального закладу “Дошкільний навчальний заклад (ясла - садок) № 180” Криворізької міської ради за адресою: вул. Віталія Матусевича, 8а, м. Кривий Ріг, Дніпропетровська область 
(у т. ч. ПКД)</t>
  </si>
  <si>
    <t>120925-22267E52</t>
  </si>
  <si>
    <t>1.26</t>
  </si>
  <si>
    <t>Капітальний ремонт Криворізької загальноосвітньої спеціалізованої школи I - III ступенів № 4 з поглибленим вивченням іноземних мов Криворізької міської ради за адресою: вул.  Героїв АТО, 15, м. Кривий Ріг, Дніпропетровська область (у т. ч. ПКД)</t>
  </si>
  <si>
    <t>120925-D35031F2</t>
  </si>
  <si>
    <t>1.27</t>
  </si>
  <si>
    <t>Капітальний ремонт Криворізької загальноосвітньої школи І - ІІІ ступенів 
№ 60 Криворізької міської ради за адресою: вул. Українська, 66, м. Кривий Ріг, Дніпропетровська область (у т. ч. ПКД)</t>
  </si>
  <si>
    <t>120925-5F9FDBE5</t>
  </si>
  <si>
    <t>1.28</t>
  </si>
  <si>
    <t>Капітальний ремонт Комунального закладу дошкільної освіти (ясла - садок) № 301 Криворізької міської ради за адресою: бульвар Вечірній, буд. 24, м. Кривий Ріг, Дніпропетровська область (у т. ч. ПКД)</t>
  </si>
  <si>
    <t>180326-5D92B354</t>
  </si>
  <si>
    <t>Божедарівська селищна територіальна громада</t>
  </si>
  <si>
    <t>1.29</t>
  </si>
  <si>
    <t>Капітальний ремонт КЗО “Божедарівська середня загальноосвітня школа І - ІІІ ступенів” Криничанської районної ради (чотири філії) вул. Лагерна, 14-Б, смт Щорськ, Криничанський район, Дніпропетровська область ( у т. ч. ПКД)</t>
  </si>
  <si>
    <t>120925-0DD72326</t>
  </si>
  <si>
    <t>2017 - 2028</t>
  </si>
  <si>
    <t>Мозолевська сільська  територіальна громада</t>
  </si>
  <si>
    <t>1.30</t>
  </si>
  <si>
    <t>Реконструкція будівлі дитячого садка в с. Чкалове Нікопольського району Дніпропетровської області (коригування), 
(у  т. ч. ПКД)</t>
  </si>
  <si>
    <t>120925-1C8470F2</t>
  </si>
  <si>
    <t>2015 - 2026</t>
  </si>
  <si>
    <t>Софіївка селищна територіальна громада</t>
  </si>
  <si>
    <t>1.31</t>
  </si>
  <si>
    <t xml:space="preserve">Капітальний ремонт (санація) будівель дитячого дошкільного навчального закладу № 2 “Ромашка”, за адресою: вул. Шкільна, 19Б, смт Софіївка, Софіївського району, Дніпропетровської області ( у т. ч. ПКД) </t>
  </si>
  <si>
    <t>120925-D287A610</t>
  </si>
  <si>
    <t>2019 - 2026</t>
  </si>
  <si>
    <t>Охорона здоров’я</t>
  </si>
  <si>
    <t>Департамент охорони здоров’я Дніпропетровської обласної державної адміністрації</t>
  </si>
  <si>
    <t>0712170</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</si>
  <si>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</si>
  <si>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2.1</t>
  </si>
  <si>
    <t>Реконструкція частини приміщень Головного корпусу КНТ “Дніпропетровська обласна клінічна лікарня ім. І.І. Мечникова” ДОР” під Центр комбустіології та реконструктивної хірургії, за адресою: пл. Соборна, 14, м.Дніпро</t>
  </si>
  <si>
    <t>130326-B02F5CEA</t>
  </si>
  <si>
    <t>2026 - 2027</t>
  </si>
  <si>
    <t>2.2</t>
  </si>
  <si>
    <t>Реконструкція частини приміщення пологового будинку КП “Дніпропетровська обласна клінічна лікарня ім. І.І. Мечникова” ДОР” за адресою: пл. Соборна, 14, м. Дніпро</t>
  </si>
  <si>
    <t>180326-0FDB84C9</t>
  </si>
  <si>
    <t>2026 - 2028</t>
  </si>
  <si>
    <t>1512170</t>
  </si>
  <si>
    <t>2.3</t>
  </si>
  <si>
    <t>Нове будівництво хірургічного корпусу (з переходом) КП “Дніпропетровська обласна дитяча лікарня” ДОР” за адресою: вул.Космічна, 13, м. Дніпро  
(у т. ч. ПКД)</t>
  </si>
  <si>
    <t>160925-00C5B347</t>
  </si>
  <si>
    <t>2.4</t>
  </si>
  <si>
    <t>Нове будівництво захисної споруди цивільного захисту № 1 для КП “Регіональний медичний центр родинного здоров’я” Дніпропетровської обласної ради” за адресою: вул. Космічна, 13, м. Дніпро (у т. ч. ПКД)</t>
  </si>
  <si>
    <t>231025-A1FD923B</t>
  </si>
  <si>
    <t>2024 - 2027</t>
  </si>
  <si>
    <t>2.5</t>
  </si>
  <si>
    <t>Нове будівництво Центру дитячої онкогематології та трансплантації кісткового мозку для КП “Регіональний медичний центр родинного здоров’я” Дніпропетровської обласної ради” за адресою: вул. Космічна, 13, м. Дніпро 
(у т. ч. ПКД)</t>
  </si>
  <si>
    <t>160925-150D62B9</t>
  </si>
  <si>
    <t>2026 - 2030</t>
  </si>
  <si>
    <t>2.6</t>
  </si>
  <si>
    <t>Реконструкція будівлі головного корпусу (блоки № 1, 2, 3) КЗ “ДОДКЛ” ДОР” по вул. Космічній, 13, м. Дніпро, в межах землекористування  (у т. ч. ПКД)</t>
  </si>
  <si>
    <t>160925-D8527168</t>
  </si>
  <si>
    <t>2016 - 2028</t>
  </si>
  <si>
    <t>2.7</t>
  </si>
  <si>
    <t>Реконструкція відділення постінтенсивного догляду та виходжування новонароджених КЗ “Дніпропетровський обласний перинатальний центр зі стаціонаром” ДОР по вул. Космічна, 17 в м. Дніпропетровськ 
( у т. ч. ПКД)</t>
  </si>
  <si>
    <t>081025-0865DDFD</t>
  </si>
  <si>
    <t>2016 - 2026</t>
  </si>
  <si>
    <t>2.8</t>
  </si>
  <si>
    <t>Реконструкція Комунального некомерційного підприємства “Міський пологовий будинок № 1” Дніпровської міської ради за адресою: вул. Воскресенська, будинок 2, м. Дніпро 
(у т. ч. ПКД)</t>
  </si>
  <si>
    <t>160925-F1C22CC6</t>
  </si>
  <si>
    <t>Жовтоводська міська територіальна громада</t>
  </si>
  <si>
    <t>2.9</t>
  </si>
  <si>
    <t>Капітальний ремонт будівлі акушерського корпусу за адресою: вул. Героїв Чорнобиля, буд.16, м. Жовті Води,Дніпропетровська обл., 52209 (частина І поверху,ІІ поверх, заходи з енергозбереження будівлі) 
(у т. ч. ПКД)</t>
  </si>
  <si>
    <t>260326-CE312FF2</t>
  </si>
  <si>
    <t>2.10</t>
  </si>
  <si>
    <t>Нове будівництво захисної споруди цивільного захисту КП “Криворізька міська клінічна лікарня № 2” Криворізької міської ради за адресою: Дніпропетровська область, м. Кривий Ріг, майдан Олександра Химиченка, 2”  (у т. ч. ПКД)</t>
  </si>
  <si>
    <t>110326-6279F76D</t>
  </si>
  <si>
    <t>2.11</t>
  </si>
  <si>
    <t>Реконструкція будівлі головного корпусу КП “Криворізька міська клінічна лікарня № 2” Криворізької міської ради за адресою: Дніпропетровська область, м. Кривий Ріг, майдан 30-річчя Перемоги, 2 (у т. ч. ПКД)</t>
  </si>
  <si>
    <t>311025-995EB0FD</t>
  </si>
  <si>
    <t>Самарівська міська територіальна громада</t>
  </si>
  <si>
    <t>2.12</t>
  </si>
  <si>
    <t>Реконструкція відділення екстреної медичної допомоги КП “Новомосковська центральна районна лікарня” Дніпропетровської обласної ради” за адресою: м. Новомосковськ, вул. Гетьманська, 238 ( у т. ч. ПКД)</t>
  </si>
  <si>
    <t>160925-CA51D59D</t>
  </si>
  <si>
    <t>2020 - 2026</t>
  </si>
  <si>
    <t>1517381</t>
  </si>
  <si>
    <t>Реалізація проектів в рамках Програми з відновлення України</t>
  </si>
  <si>
    <t>2.13</t>
  </si>
  <si>
    <t>Капітальний ремонт будівлі нового хірургічного корпусу Комунального закладу “Дніпропетровська обласна клінічна лікарня ім. І.І. Мечникова” з утеплюванням фасаду та підсиленням опорних ділянок спирання плит перекриття по блокам “А” і “Д”. Коригування ( у т. ч. ПКД)</t>
  </si>
  <si>
    <t>160925-C3E5C674</t>
  </si>
  <si>
    <t>2.14</t>
  </si>
  <si>
    <t>Капітальний ремонт будівлі КНП “Міська клінічна лікарня № 4” Дніпровської міської ради за адресою: м. Дніпро, вул. Ближня, 31. Коригування (у т. ч. ПКД)</t>
  </si>
  <si>
    <t>160925-8C9A73F5</t>
  </si>
  <si>
    <t>Соціальна сфера</t>
  </si>
  <si>
    <t>Департамент соціального захисту населення Дніпропетровської обласної державної адміністрації </t>
  </si>
  <si>
    <t>0813250</t>
  </si>
  <si>
    <t>Підготовка та реалізація публічних інвестиційних проектів / програм публічних інвестицій за рахунок коштів місцевого бюджету в галузі соціального захисту та соціального забезпечення</t>
  </si>
  <si>
    <t>3.1</t>
  </si>
  <si>
    <t>Будівництво споруди цивільного захисту з улаштуванням переходу у комунальному закладі “Дніпропетровський дитячій будинок-інтернат” Дніпропетровської обласної ради</t>
  </si>
  <si>
    <t>121125-CEBB18D1</t>
  </si>
  <si>
    <t>3.2</t>
  </si>
  <si>
    <t>Будівництво свердловини та пожежної вежі у комунальному закладі “Верхівцевський психоневрологічний інтернат” Дніпропетровської обласної ради" за адресою: Дніпропетровська область, місто Верхівцеве, вул. Залізнична, 1а</t>
  </si>
  <si>
    <t>251025-67879360</t>
  </si>
  <si>
    <t>Департамент соціального захисту населення Дніпропетровської обласної державної адміністрації</t>
  </si>
  <si>
    <t>2026</t>
  </si>
  <si>
    <t>3.3</t>
  </si>
  <si>
    <t>Капітальний ремонт пожежного резервуару комунального закладу "Криничанський психоневрологічний інтернат” Дніпропетровської обласної ради"</t>
  </si>
  <si>
    <t>131125-641853F5</t>
  </si>
  <si>
    <t>3.4</t>
  </si>
  <si>
    <t xml:space="preserve">Реконструкція системи газопостачання котельні КЗ “Поливанівський психоневрологічний інтернат Дніпропетровської обласної ради” за адресою вул. Центральна, буд. 157, с. Поливанівка, Новомосковський р-н, Дніпропетровська область </t>
  </si>
  <si>
    <t>160326-C8902EB6</t>
  </si>
  <si>
    <t>2024 - 2026</t>
  </si>
  <si>
    <t>3.5</t>
  </si>
  <si>
    <t xml:space="preserve">Реконструкція системи газопостачання котельні КЗ “Зеленопільський ПНІ” ДОР” за адресою: Дніпропетровська обл., Криворізький р-н., с. Зелене поле, вул. Південна, 46А, приєднаного до ГРМ </t>
  </si>
  <si>
    <t>140326-7ACFBAEA</t>
  </si>
  <si>
    <t>Муніципальна інфраструктура та послуги</t>
  </si>
  <si>
    <t>Департамент житлово-комунального господарства та будівництва Дніпропетровської обласної державної адміністрації</t>
  </si>
  <si>
    <t>1216091</t>
  </si>
  <si>
    <t>Підготовка та реалізація публічних інвестиційних проектів / програм публічних інвестицій за рахунок коштів місцевого бюджету в галузі житлово-комунального господарства</t>
  </si>
  <si>
    <t>4.1</t>
  </si>
  <si>
    <t>Реконструкція хлораторної цеху очисних споруд КП ДОР “Аульський водовід” Дніпропетровська обл., Криничанський р-н, смт Аули, Комплекс будівель та споруд №2</t>
  </si>
  <si>
    <t>241025-4D8D4609</t>
  </si>
  <si>
    <t>4.2</t>
  </si>
  <si>
    <t>Придбання обладнання, техніки, машин, механізмів та устаткування для збирання, перевезення, оброблення побутових відходів та відходів, що утворилися через пошкодження (руйнування) будівель та споруд унаслідок бойових дій, терористичних актів, диверсій або проведення робіт з ліквідації їх наслідків</t>
  </si>
  <si>
    <t>271025-6CAA4BDF</t>
  </si>
  <si>
    <t>Підготовка та реалізація публічних інвестиційних проектів / програм публічних інвестицій за рахунок коштів місцевого бюджету в галузі охорони навколишнього природного середовища</t>
  </si>
  <si>
    <t>УСЬОГО</t>
  </si>
  <si>
    <t>Додаток 6
до рішення обласної ради</t>
  </si>
  <si>
    <t xml:space="preserve">Заступник голови обласної ради       </t>
  </si>
  <si>
    <t>Ігор КАШИРІН</t>
  </si>
  <si>
    <t>грн</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</si>
</sst>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color theme="1"/>
      <name val="Calibri"/>
      <family val="2"/>
      <charset val="204"/>
      <scheme val="minor"/>
    </font>
    <font>
      <sz val="11"/>
      <color theme="1"/>
      <name val="Times New Roman"/>
      <family val="1"/>
      <charset val="204"/>
    </font>
    <font>
      <sz val="11"/>
      <name val="Times New Roman"/>
      <family val="1"/>
      <charset val="204"/>
    </font>
    <font>
      <sz val="12"/>
      <name val="Times New Roman"/>
      <family val="1"/>
      <charset val="204"/>
    </font>
    <font>
      <sz val="10"/>
      <name val="Times New Roman"/>
      <family val="1"/>
      <charset val="204"/>
    </font>
    <font>
      <sz val="10"/>
      <color rgb="FF000000"/>
      <name val="Times New Roman"/>
      <family val="1"/>
      <charset val="204"/>
    </font>
    <font>
      <sz val="10"/>
      <color theme="1"/>
      <name val="Times New Roman"/>
      <family val="1"/>
      <charset val="204"/>
    </font>
    <font>
      <sz val="8"/>
      <color rgb="FF000000"/>
      <name val="Times New Roman"/>
      <family val="1"/>
      <charset val="204"/>
    </font>
    <font>
      <sz val="8"/>
      <name val="Times New Roman"/>
      <family val="1"/>
      <charset val="204"/>
    </font>
    <font>
      <sz val="8"/>
      <color theme="1"/>
      <name val="Times New Roman"/>
      <family val="1"/>
      <charset val="204"/>
    </font>
    <font>
      <b/>
      <sz val="11"/>
      <name val="Times New Roman"/>
      <family val="1"/>
      <charset val="204"/>
    </font>
    <font>
      <b/>
      <sz val="11"/>
      <color rgb="FF000000"/>
      <name val="Times New Roman"/>
      <family val="1"/>
      <charset val="204"/>
    </font>
    <font>
      <b/>
      <sz val="11"/>
      <color theme="1"/>
      <name val="Times New Roman"/>
      <family val="1"/>
      <charset val="204"/>
    </font>
    <font>
      <sz val="11"/>
      <color rgb="FF000000"/>
      <name val="Times New Roman"/>
      <family val="1"/>
      <charset val="204"/>
    </font>
    <font>
      <b/>
      <u/>
      <sz val="11"/>
      <name val="Times New Roman"/>
      <family val="1"/>
      <charset val="204"/>
    </font>
    <font>
      <sz val="11"/>
      <color rgb="FF7030A0"/>
      <name val="Times New Roman"/>
      <family val="1"/>
      <charset val="204"/>
    </font>
    <font>
      <sz val="16"/>
      <color theme="1"/>
      <name val="Times New Roman"/>
      <family val="1"/>
      <charset val="204"/>
    </font>
    <font>
      <sz val="10"/>
      <name val="Helv"/>
      <charset val="204"/>
    </font>
    <font>
      <sz val="12"/>
      <color theme="1"/>
      <name val="Times New Roman"/>
      <family val="1"/>
      <charset val="204"/>
    </font>
    <font>
      <b/>
      <sz val="16"/>
      <name val="Times New Roman"/>
      <family val="1"/>
      <charset val="204"/>
    </font>
    <font>
      <sz val="16"/>
      <name val="Times New Roman"/>
      <family val="1"/>
      <charset val="204"/>
    </font>
    <font>
      <b/>
      <sz val="16"/>
      <color theme="1"/>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7" fillId="0" borderId="0"/>
  </cellStyleXfs>
  <cellXfs count="64">
    <xf numFmtId="0" fontId="0" fillId="0" borderId="0" xfId="0"/>
    <xf numFmtId="1" fontId="1" fillId="0" borderId="0" xfId="0" applyNumberFormat="1" applyFont="1"/>
    <xf numFmtId="0" fontId="2" fillId="0" borderId="0" xfId="0" applyFont="1"/>
    <xf numFmtId="0" fontId="2" fillId="0" borderId="0" xfId="0" applyFont="1" applyAlignment="1">
      <alignment horizontal="center"/>
    </xf>
    <xf numFmtId="3" fontId="2" fillId="0" borderId="0" xfId="0" applyNumberFormat="1" applyFont="1"/>
    <xf numFmtId="4" fontId="2" fillId="0" borderId="0" xfId="0" applyNumberFormat="1" applyFont="1"/>
    <xf numFmtId="0" fontId="1" fillId="0" borderId="0" xfId="0" applyFont="1"/>
    <xf numFmtId="4" fontId="2" fillId="0" borderId="0" xfId="0" applyNumberFormat="1" applyFont="1" applyAlignment="1">
      <alignment horizontal="left" vertical="top" wrapText="1"/>
    </xf>
    <xf numFmtId="49" fontId="3" fillId="0" borderId="1" xfId="0" applyNumberFormat="1" applyFont="1" applyFill="1" applyBorder="1" applyAlignment="1">
      <alignment horizontal="center" vertical="center"/>
    </xf>
    <xf numFmtId="0" fontId="4" fillId="0" borderId="0" xfId="0" applyFont="1" applyFill="1" applyAlignment="1">
      <alignment horizontal="center" vertical="center"/>
    </xf>
    <xf numFmtId="0" fontId="6" fillId="0" borderId="0" xfId="0" applyFont="1" applyAlignment="1">
      <alignment horizontal="center" vertical="center" wrapText="1"/>
    </xf>
    <xf numFmtId="4" fontId="4" fillId="0" borderId="2"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 fontId="9" fillId="0" borderId="0" xfId="0" applyNumberFormat="1" applyFont="1"/>
    <xf numFmtId="1" fontId="10" fillId="0" borderId="2" xfId="0" applyNumberFormat="1" applyFont="1" applyBorder="1" applyAlignment="1">
      <alignment horizontal="center" vertical="center" wrapText="1"/>
    </xf>
    <xf numFmtId="0" fontId="10" fillId="0" borderId="2" xfId="0" applyFont="1" applyBorder="1" applyAlignment="1">
      <alignment horizontal="left" vertical="center" wrapText="1"/>
    </xf>
    <xf numFmtId="0" fontId="2"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3" fontId="2" fillId="0" borderId="2" xfId="0" applyNumberFormat="1" applyFont="1" applyBorder="1" applyAlignment="1">
      <alignment horizontal="center" vertical="center" wrapText="1"/>
    </xf>
    <xf numFmtId="4" fontId="10"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10" fillId="2" borderId="2" xfId="0" applyNumberFormat="1" applyFont="1" applyFill="1" applyBorder="1" applyAlignment="1" applyProtection="1">
      <alignment horizontal="center" vertical="center" wrapText="1"/>
      <protection locked="0"/>
    </xf>
    <xf numFmtId="3" fontId="10" fillId="0" borderId="2" xfId="0" applyNumberFormat="1" applyFont="1" applyBorder="1" applyAlignment="1">
      <alignment horizontal="center" vertical="center" wrapText="1"/>
    </xf>
    <xf numFmtId="0" fontId="10" fillId="0" borderId="0" xfId="0" applyFont="1"/>
    <xf numFmtId="1"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49" fontId="2" fillId="2" borderId="2" xfId="0" applyNumberFormat="1" applyFont="1" applyFill="1" applyBorder="1" applyAlignment="1" applyProtection="1">
      <alignment horizontal="center" vertical="center" wrapText="1"/>
      <protection locked="0"/>
    </xf>
    <xf numFmtId="0" fontId="2" fillId="2" borderId="2" xfId="0" applyFont="1" applyFill="1" applyBorder="1" applyAlignment="1">
      <alignment horizontal="left" vertical="center" wrapText="1"/>
    </xf>
    <xf numFmtId="4" fontId="2" fillId="0" borderId="2" xfId="0" applyNumberFormat="1" applyFont="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0" fontId="2" fillId="2" borderId="0" xfId="0" applyFont="1" applyFill="1"/>
    <xf numFmtId="1" fontId="11" fillId="0" borderId="2" xfId="0" applyNumberFormat="1" applyFont="1" applyBorder="1" applyAlignment="1">
      <alignment horizontal="center" vertical="center" wrapText="1"/>
    </xf>
    <xf numFmtId="0" fontId="12" fillId="0" borderId="0" xfId="0" applyFont="1"/>
    <xf numFmtId="1" fontId="13" fillId="0" borderId="2" xfId="0" applyNumberFormat="1" applyFont="1" applyBorder="1" applyAlignment="1">
      <alignment horizontal="center" vertical="center" wrapText="1"/>
    </xf>
    <xf numFmtId="3" fontId="10" fillId="2" borderId="2" xfId="0" applyNumberFormat="1" applyFont="1" applyFill="1" applyBorder="1" applyAlignment="1">
      <alignment horizontal="left" vertical="center" wrapText="1"/>
    </xf>
    <xf numFmtId="0" fontId="14" fillId="2" borderId="2" xfId="0" applyFont="1" applyFill="1" applyBorder="1" applyAlignment="1">
      <alignment horizontal="left" vertical="center" wrapText="1"/>
    </xf>
    <xf numFmtId="49" fontId="2" fillId="0" borderId="2" xfId="0" applyNumberFormat="1" applyFont="1" applyBorder="1" applyAlignment="1">
      <alignment horizontal="center" vertical="center" wrapText="1"/>
    </xf>
    <xf numFmtId="0" fontId="13" fillId="2" borderId="2" xfId="0" applyFont="1" applyFill="1" applyBorder="1" applyAlignment="1">
      <alignment horizontal="left" vertical="center" wrapText="1"/>
    </xf>
    <xf numFmtId="0" fontId="15" fillId="0" borderId="0" xfId="0" applyFont="1"/>
    <xf numFmtId="0" fontId="1" fillId="2" borderId="0" xfId="0" applyFont="1" applyFill="1"/>
    <xf numFmtId="49" fontId="13" fillId="0" borderId="2" xfId="0" applyNumberFormat="1" applyFont="1" applyBorder="1" applyAlignment="1">
      <alignment horizontal="center" vertical="center" wrapText="1"/>
    </xf>
    <xf numFmtId="0" fontId="10" fillId="2" borderId="2" xfId="0" applyFont="1" applyFill="1" applyBorder="1" applyAlignment="1">
      <alignment vertical="center" wrapText="1"/>
    </xf>
    <xf numFmtId="0" fontId="1" fillId="2" borderId="2" xfId="0" applyFont="1" applyFill="1" applyBorder="1" applyAlignment="1">
      <alignment horizontal="left" vertical="center" wrapText="1"/>
    </xf>
    <xf numFmtId="0" fontId="10" fillId="0" borderId="2" xfId="0" applyFont="1" applyBorder="1" applyAlignment="1">
      <alignment vertical="center" wrapText="1"/>
    </xf>
    <xf numFmtId="49" fontId="11" fillId="0" borderId="2" xfId="0" applyNumberFormat="1" applyFont="1" applyBorder="1" applyAlignment="1">
      <alignment horizontal="center" vertical="center" wrapText="1"/>
    </xf>
    <xf numFmtId="0" fontId="2" fillId="0" borderId="2" xfId="0" applyFont="1" applyBorder="1" applyAlignment="1">
      <alignment vertical="center" wrapText="1"/>
    </xf>
    <xf numFmtId="3" fontId="10" fillId="2" borderId="2" xfId="0" applyNumberFormat="1" applyFont="1" applyFill="1" applyBorder="1" applyAlignment="1">
      <alignment horizontal="center" vertical="center" wrapText="1"/>
    </xf>
    <xf numFmtId="0" fontId="16" fillId="0" borderId="0" xfId="1" applyFont="1" applyFill="1" applyBorder="1" applyAlignment="1">
      <alignment wrapText="1"/>
    </xf>
    <xf numFmtId="49" fontId="18" fillId="0" borderId="0" xfId="1" applyNumberFormat="1" applyFont="1" applyFill="1" applyAlignment="1">
      <alignment horizontal="center" vertical="center"/>
    </xf>
    <xf numFmtId="0" fontId="19" fillId="0" borderId="0" xfId="0" applyNumberFormat="1" applyFont="1" applyFill="1" applyBorder="1" applyAlignment="1" applyProtection="1">
      <alignment vertical="center" wrapText="1"/>
    </xf>
    <xf numFmtId="0" fontId="4" fillId="0" borderId="2" xfId="0" applyFont="1" applyBorder="1" applyAlignment="1">
      <alignment horizontal="center" vertical="center" wrapText="1"/>
    </xf>
    <xf numFmtId="3" fontId="4"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0" fontId="16" fillId="0" borderId="0" xfId="0" applyFont="1" applyFill="1" applyAlignment="1">
      <alignment horizontal="left" wrapText="1"/>
    </xf>
    <xf numFmtId="0" fontId="16" fillId="0" borderId="0" xfId="0" applyFont="1" applyFill="1" applyAlignment="1">
      <alignment horizontal="center"/>
    </xf>
    <xf numFmtId="1" fontId="5" fillId="0" borderId="2" xfId="0" applyNumberFormat="1" applyFont="1" applyBorder="1" applyAlignment="1">
      <alignment horizontal="center" vertical="center" wrapText="1"/>
    </xf>
    <xf numFmtId="4" fontId="2" fillId="0" borderId="0" xfId="0" applyNumberFormat="1" applyFont="1" applyAlignment="1">
      <alignment horizontal="left" vertical="top" wrapText="1"/>
    </xf>
    <xf numFmtId="4" fontId="20" fillId="0" borderId="0" xfId="0" applyNumberFormat="1" applyFont="1" applyAlignment="1">
      <alignment horizontal="left" vertical="top" wrapText="1"/>
    </xf>
    <xf numFmtId="1" fontId="21" fillId="0" borderId="0" xfId="0" applyNumberFormat="1" applyFont="1" applyAlignment="1">
      <alignment horizontal="center"/>
    </xf>
    <xf numFmtId="4" fontId="20" fillId="0" borderId="0" xfId="0" applyNumberFormat="1" applyFont="1" applyAlignment="1">
      <alignment horizontal="right"/>
    </xf>
  </cellXfs>
  <cellStyles count="2">
    <cellStyle name="Обычный" xfId="0" builtinId="0"/>
    <cellStyle name="Обычный_Додаток 6 джерела.."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0"/>
  <sheetViews>
    <sheetView showZeros="0" tabSelected="1" view="pageBreakPreview" topLeftCell="A82" zoomScale="85" zoomScaleNormal="115" zoomScaleSheetLayoutView="85" workbookViewId="0">
      <selection activeCell="E15" sqref="E15"/>
    </sheetView>
  </sheetViews>
  <sheetFormatPr defaultRowHeight="15" x14ac:dyDescent="0.25"/>
  <cols>
    <col min="1" max="1" width="7.85546875" style="1" bestFit="1" customWidth="1"/>
    <col min="2" max="2" width="41" style="2" customWidth="1"/>
    <col min="3" max="3" width="19" style="2" customWidth="1"/>
    <col min="4" max="4" width="11.5703125" style="2" customWidth="1"/>
    <col min="5" max="5" width="36.7109375" style="2" customWidth="1"/>
    <col min="6" max="6" width="29.28515625" style="2" customWidth="1"/>
    <col min="7" max="7" width="14.5703125" style="3" customWidth="1"/>
    <col min="8" max="8" width="14.85546875" style="4" customWidth="1"/>
    <col min="9" max="9" width="17.85546875" style="5" customWidth="1"/>
    <col min="10" max="10" width="16.7109375" style="5" customWidth="1"/>
    <col min="11" max="11" width="14.140625" style="5" customWidth="1"/>
    <col min="12" max="12" width="13" style="5" customWidth="1"/>
    <col min="13" max="13" width="10.85546875" style="5" customWidth="1"/>
    <col min="14" max="14" width="9.28515625" style="5" customWidth="1"/>
    <col min="15" max="16384" width="9.140625" style="6"/>
  </cols>
  <sheetData>
    <row r="1" spans="1:14" ht="45" customHeight="1" x14ac:dyDescent="0.25">
      <c r="K1" s="61" t="s">
        <v>231</v>
      </c>
      <c r="L1" s="61"/>
      <c r="M1" s="61"/>
      <c r="N1" s="61"/>
    </row>
    <row r="2" spans="1:14" ht="15" customHeight="1" x14ac:dyDescent="0.25">
      <c r="K2" s="60"/>
      <c r="L2" s="60"/>
      <c r="M2" s="60"/>
      <c r="N2" s="7"/>
    </row>
    <row r="3" spans="1:14" ht="26.25" customHeight="1" x14ac:dyDescent="0.25">
      <c r="K3" s="7"/>
      <c r="L3" s="7"/>
      <c r="M3" s="7"/>
      <c r="N3" s="7"/>
    </row>
    <row r="4" spans="1:14" ht="20.25" x14ac:dyDescent="0.3">
      <c r="A4" s="62" t="s">
        <v>0</v>
      </c>
      <c r="B4" s="62"/>
      <c r="C4" s="62"/>
      <c r="D4" s="62"/>
      <c r="E4" s="62"/>
      <c r="F4" s="62"/>
      <c r="G4" s="62"/>
      <c r="H4" s="62"/>
      <c r="I4" s="62"/>
      <c r="J4" s="62"/>
      <c r="K4" s="62"/>
      <c r="L4" s="62"/>
      <c r="M4" s="62"/>
      <c r="N4" s="62"/>
    </row>
    <row r="5" spans="1:14" ht="20.25" x14ac:dyDescent="0.3">
      <c r="A5" s="62" t="s">
        <v>1</v>
      </c>
      <c r="B5" s="62"/>
      <c r="C5" s="62"/>
      <c r="D5" s="62"/>
      <c r="E5" s="62"/>
      <c r="F5" s="62"/>
      <c r="G5" s="62"/>
      <c r="H5" s="62"/>
      <c r="I5" s="62"/>
      <c r="J5" s="62"/>
      <c r="K5" s="62"/>
      <c r="L5" s="62"/>
      <c r="M5" s="62"/>
      <c r="N5" s="62"/>
    </row>
    <row r="6" spans="1:14" ht="20.25" x14ac:dyDescent="0.3">
      <c r="A6" s="62" t="s">
        <v>2</v>
      </c>
      <c r="B6" s="62"/>
      <c r="C6" s="62"/>
      <c r="D6" s="62"/>
      <c r="E6" s="62"/>
      <c r="F6" s="62"/>
      <c r="G6" s="62"/>
      <c r="H6" s="62"/>
      <c r="I6" s="62"/>
      <c r="J6" s="62"/>
      <c r="K6" s="62"/>
      <c r="L6" s="62"/>
      <c r="M6" s="62"/>
      <c r="N6" s="62"/>
    </row>
    <row r="7" spans="1:14" ht="20.25" x14ac:dyDescent="0.3">
      <c r="A7" s="62" t="s">
        <v>3</v>
      </c>
      <c r="B7" s="62"/>
      <c r="C7" s="62"/>
      <c r="D7" s="62"/>
      <c r="E7" s="62"/>
      <c r="F7" s="62"/>
      <c r="G7" s="62"/>
      <c r="H7" s="62"/>
      <c r="I7" s="62"/>
      <c r="J7" s="62"/>
      <c r="K7" s="62"/>
      <c r="L7" s="62"/>
      <c r="M7" s="62"/>
      <c r="N7" s="62"/>
    </row>
    <row r="8" spans="1:14" ht="15.75" x14ac:dyDescent="0.25">
      <c r="B8" s="8" t="s">
        <v>4</v>
      </c>
    </row>
    <row r="9" spans="1:14" ht="20.25" x14ac:dyDescent="0.3">
      <c r="B9" s="9" t="s">
        <v>5</v>
      </c>
      <c r="N9" s="63" t="s">
        <v>234</v>
      </c>
    </row>
    <row r="10" spans="1:14" ht="3.75" customHeight="1" x14ac:dyDescent="0.25">
      <c r="B10" s="2" t="s">
        <v>6</v>
      </c>
    </row>
    <row r="11" spans="1:14" s="10" customFormat="1" ht="22.5" customHeight="1" x14ac:dyDescent="0.2">
      <c r="A11" s="59" t="s">
        <v>7</v>
      </c>
      <c r="B11" s="54" t="s">
        <v>8</v>
      </c>
      <c r="C11" s="54" t="s">
        <v>9</v>
      </c>
      <c r="D11" s="54" t="s">
        <v>10</v>
      </c>
      <c r="E11" s="54" t="s">
        <v>11</v>
      </c>
      <c r="F11" s="54" t="s">
        <v>12</v>
      </c>
      <c r="G11" s="54" t="s">
        <v>13</v>
      </c>
      <c r="H11" s="55" t="s">
        <v>14</v>
      </c>
      <c r="I11" s="56" t="s">
        <v>15</v>
      </c>
      <c r="J11" s="56" t="s">
        <v>16</v>
      </c>
      <c r="K11" s="56"/>
      <c r="L11" s="56"/>
      <c r="M11" s="56"/>
      <c r="N11" s="56"/>
    </row>
    <row r="12" spans="1:14" s="10" customFormat="1" ht="108" customHeight="1" x14ac:dyDescent="0.2">
      <c r="A12" s="59"/>
      <c r="B12" s="54"/>
      <c r="C12" s="54"/>
      <c r="D12" s="54"/>
      <c r="E12" s="54"/>
      <c r="F12" s="54"/>
      <c r="G12" s="54"/>
      <c r="H12" s="55"/>
      <c r="I12" s="56"/>
      <c r="J12" s="11" t="s">
        <v>17</v>
      </c>
      <c r="K12" s="11" t="s">
        <v>18</v>
      </c>
      <c r="L12" s="11" t="s">
        <v>19</v>
      </c>
      <c r="M12" s="11" t="s">
        <v>20</v>
      </c>
      <c r="N12" s="11" t="s">
        <v>21</v>
      </c>
    </row>
    <row r="13" spans="1:14" s="14" customFormat="1" ht="11.25" customHeight="1" x14ac:dyDescent="0.2">
      <c r="A13" s="12">
        <v>1</v>
      </c>
      <c r="B13" s="13">
        <v>2</v>
      </c>
      <c r="C13" s="13">
        <v>3</v>
      </c>
      <c r="D13" s="13">
        <v>4</v>
      </c>
      <c r="E13" s="13">
        <v>5</v>
      </c>
      <c r="F13" s="13">
        <v>6</v>
      </c>
      <c r="G13" s="13">
        <v>7</v>
      </c>
      <c r="H13" s="13">
        <v>8</v>
      </c>
      <c r="I13" s="13">
        <v>9</v>
      </c>
      <c r="J13" s="13">
        <v>10</v>
      </c>
      <c r="K13" s="13">
        <v>11</v>
      </c>
      <c r="L13" s="13">
        <v>12</v>
      </c>
      <c r="M13" s="13">
        <v>13</v>
      </c>
      <c r="N13" s="13">
        <v>14</v>
      </c>
    </row>
    <row r="14" spans="1:14" s="2" customFormat="1" ht="55.5" customHeight="1" x14ac:dyDescent="0.25">
      <c r="A14" s="15">
        <v>1</v>
      </c>
      <c r="B14" s="16" t="s">
        <v>22</v>
      </c>
      <c r="C14" s="17" t="s">
        <v>23</v>
      </c>
      <c r="D14" s="17" t="s">
        <v>23</v>
      </c>
      <c r="E14" s="17" t="s">
        <v>23</v>
      </c>
      <c r="F14" s="18" t="s">
        <v>24</v>
      </c>
      <c r="G14" s="17" t="s">
        <v>23</v>
      </c>
      <c r="H14" s="19" t="s">
        <v>23</v>
      </c>
      <c r="I14" s="20">
        <f>I15+I23+I26</f>
        <v>836428932</v>
      </c>
      <c r="J14" s="20">
        <f t="shared" ref="J14:N14" si="0">J15+J23+J26</f>
        <v>824336420</v>
      </c>
      <c r="K14" s="20">
        <f t="shared" si="0"/>
        <v>12092512</v>
      </c>
      <c r="L14" s="20">
        <f t="shared" si="0"/>
        <v>0</v>
      </c>
      <c r="M14" s="20">
        <f t="shared" si="0"/>
        <v>0</v>
      </c>
      <c r="N14" s="20">
        <f t="shared" si="0"/>
        <v>0</v>
      </c>
    </row>
    <row r="15" spans="1:14" s="24" customFormat="1" ht="162" customHeight="1" x14ac:dyDescent="0.2">
      <c r="A15" s="15"/>
      <c r="B15" s="21"/>
      <c r="C15" s="21"/>
      <c r="D15" s="22" t="s">
        <v>25</v>
      </c>
      <c r="E15" s="16" t="s">
        <v>26</v>
      </c>
      <c r="F15" s="18" t="s">
        <v>24</v>
      </c>
      <c r="G15" s="21"/>
      <c r="H15" s="23"/>
      <c r="I15" s="20">
        <f>I16+I17+I18+I19+I20+I21+I22</f>
        <v>16111700</v>
      </c>
      <c r="J15" s="20">
        <f t="shared" ref="J15:N15" si="1">J16+J17+J18+J19+J20+J21+J22</f>
        <v>16111700</v>
      </c>
      <c r="K15" s="20">
        <f t="shared" si="1"/>
        <v>0</v>
      </c>
      <c r="L15" s="20">
        <f t="shared" si="1"/>
        <v>0</v>
      </c>
      <c r="M15" s="20">
        <f t="shared" si="1"/>
        <v>0</v>
      </c>
      <c r="N15" s="20">
        <f t="shared" si="1"/>
        <v>0</v>
      </c>
    </row>
    <row r="16" spans="1:14" s="2" customFormat="1" ht="151.5" customHeight="1" x14ac:dyDescent="0.25">
      <c r="A16" s="25" t="s">
        <v>27</v>
      </c>
      <c r="B16" s="26" t="s">
        <v>28</v>
      </c>
      <c r="C16" s="17" t="s">
        <v>29</v>
      </c>
      <c r="D16" s="27" t="s">
        <v>25</v>
      </c>
      <c r="E16" s="26" t="s">
        <v>26</v>
      </c>
      <c r="F16" s="28" t="s">
        <v>24</v>
      </c>
      <c r="G16" s="17" t="s">
        <v>30</v>
      </c>
      <c r="H16" s="19">
        <v>13519300</v>
      </c>
      <c r="I16" s="29">
        <f t="shared" ref="I16:I21" si="2">J16+K16+L16+M16+N16</f>
        <v>1563000</v>
      </c>
      <c r="J16" s="29">
        <v>1563000</v>
      </c>
      <c r="K16" s="20"/>
      <c r="L16" s="20"/>
      <c r="M16" s="20"/>
      <c r="N16" s="20"/>
    </row>
    <row r="17" spans="1:14" s="2" customFormat="1" ht="149.25" customHeight="1" x14ac:dyDescent="0.25">
      <c r="A17" s="25" t="s">
        <v>31</v>
      </c>
      <c r="B17" s="26" t="s">
        <v>32</v>
      </c>
      <c r="C17" s="17" t="s">
        <v>33</v>
      </c>
      <c r="D17" s="27" t="s">
        <v>25</v>
      </c>
      <c r="E17" s="26" t="s">
        <v>26</v>
      </c>
      <c r="F17" s="28" t="s">
        <v>24</v>
      </c>
      <c r="G17" s="17" t="s">
        <v>30</v>
      </c>
      <c r="H17" s="19">
        <v>11118327</v>
      </c>
      <c r="I17" s="29">
        <f t="shared" si="2"/>
        <v>954000</v>
      </c>
      <c r="J17" s="29">
        <v>954000</v>
      </c>
      <c r="K17" s="20"/>
      <c r="L17" s="20"/>
      <c r="M17" s="20"/>
      <c r="N17" s="20"/>
    </row>
    <row r="18" spans="1:14" s="2" customFormat="1" ht="148.5" customHeight="1" x14ac:dyDescent="0.25">
      <c r="A18" s="25" t="s">
        <v>34</v>
      </c>
      <c r="B18" s="26" t="s">
        <v>35</v>
      </c>
      <c r="C18" s="17" t="s">
        <v>36</v>
      </c>
      <c r="D18" s="27" t="s">
        <v>25</v>
      </c>
      <c r="E18" s="26" t="s">
        <v>26</v>
      </c>
      <c r="F18" s="28" t="s">
        <v>24</v>
      </c>
      <c r="G18" s="17" t="s">
        <v>30</v>
      </c>
      <c r="H18" s="19">
        <v>19000000</v>
      </c>
      <c r="I18" s="29">
        <f t="shared" si="2"/>
        <v>3140400</v>
      </c>
      <c r="J18" s="29">
        <v>3140400</v>
      </c>
      <c r="K18" s="20"/>
      <c r="L18" s="20"/>
      <c r="M18" s="20"/>
      <c r="N18" s="20"/>
    </row>
    <row r="19" spans="1:14" s="2" customFormat="1" ht="151.5" customHeight="1" x14ac:dyDescent="0.25">
      <c r="A19" s="25" t="s">
        <v>37</v>
      </c>
      <c r="B19" s="26" t="s">
        <v>38</v>
      </c>
      <c r="C19" s="17" t="s">
        <v>39</v>
      </c>
      <c r="D19" s="27" t="s">
        <v>25</v>
      </c>
      <c r="E19" s="26" t="s">
        <v>26</v>
      </c>
      <c r="F19" s="28" t="s">
        <v>24</v>
      </c>
      <c r="G19" s="17" t="s">
        <v>30</v>
      </c>
      <c r="H19" s="19">
        <v>8819173</v>
      </c>
      <c r="I19" s="29">
        <f t="shared" si="2"/>
        <v>490300</v>
      </c>
      <c r="J19" s="29">
        <v>490300</v>
      </c>
      <c r="K19" s="20"/>
      <c r="L19" s="20"/>
      <c r="M19" s="20"/>
      <c r="N19" s="20"/>
    </row>
    <row r="20" spans="1:14" s="2" customFormat="1" ht="150" customHeight="1" x14ac:dyDescent="0.25">
      <c r="A20" s="25" t="s">
        <v>40</v>
      </c>
      <c r="B20" s="26" t="s">
        <v>41</v>
      </c>
      <c r="C20" s="17" t="s">
        <v>42</v>
      </c>
      <c r="D20" s="27" t="s">
        <v>25</v>
      </c>
      <c r="E20" s="26" t="s">
        <v>26</v>
      </c>
      <c r="F20" s="28" t="s">
        <v>24</v>
      </c>
      <c r="G20" s="17">
        <v>2026</v>
      </c>
      <c r="H20" s="19">
        <v>26000000</v>
      </c>
      <c r="I20" s="29">
        <f t="shared" si="2"/>
        <v>3900000</v>
      </c>
      <c r="J20" s="29">
        <v>3900000</v>
      </c>
      <c r="K20" s="20"/>
      <c r="L20" s="20"/>
      <c r="M20" s="20"/>
      <c r="N20" s="20"/>
    </row>
    <row r="21" spans="1:14" s="2" customFormat="1" ht="152.25" customHeight="1" x14ac:dyDescent="0.25">
      <c r="A21" s="25" t="s">
        <v>43</v>
      </c>
      <c r="B21" s="26" t="s">
        <v>44</v>
      </c>
      <c r="C21" s="17" t="s">
        <v>45</v>
      </c>
      <c r="D21" s="27" t="s">
        <v>25</v>
      </c>
      <c r="E21" s="26" t="s">
        <v>26</v>
      </c>
      <c r="F21" s="28" t="s">
        <v>24</v>
      </c>
      <c r="G21" s="17">
        <v>2026</v>
      </c>
      <c r="H21" s="19">
        <v>8630000</v>
      </c>
      <c r="I21" s="29">
        <f t="shared" si="2"/>
        <v>2589000</v>
      </c>
      <c r="J21" s="29">
        <v>2589000</v>
      </c>
      <c r="K21" s="20"/>
      <c r="L21" s="20"/>
      <c r="M21" s="20"/>
      <c r="N21" s="20"/>
    </row>
    <row r="22" spans="1:14" s="2" customFormat="1" ht="152.25" customHeight="1" x14ac:dyDescent="0.25">
      <c r="A22" s="25" t="s">
        <v>46</v>
      </c>
      <c r="B22" s="26" t="s">
        <v>47</v>
      </c>
      <c r="C22" s="17" t="s">
        <v>48</v>
      </c>
      <c r="D22" s="27" t="s">
        <v>25</v>
      </c>
      <c r="E22" s="26" t="s">
        <v>26</v>
      </c>
      <c r="F22" s="28" t="s">
        <v>24</v>
      </c>
      <c r="G22" s="17">
        <v>2026</v>
      </c>
      <c r="H22" s="19">
        <v>13300000</v>
      </c>
      <c r="I22" s="29">
        <f>J22+K22+L22+M22+N22</f>
        <v>3475000</v>
      </c>
      <c r="J22" s="29">
        <v>3475000</v>
      </c>
      <c r="K22" s="20"/>
      <c r="L22" s="20"/>
      <c r="M22" s="20"/>
      <c r="N22" s="20"/>
    </row>
    <row r="23" spans="1:14" s="24" customFormat="1" ht="84.75" customHeight="1" x14ac:dyDescent="0.2">
      <c r="A23" s="15"/>
      <c r="B23" s="21"/>
      <c r="C23" s="21"/>
      <c r="D23" s="22" t="s">
        <v>49</v>
      </c>
      <c r="E23" s="16" t="s">
        <v>50</v>
      </c>
      <c r="F23" s="18" t="s">
        <v>24</v>
      </c>
      <c r="G23" s="21"/>
      <c r="H23" s="23"/>
      <c r="I23" s="20">
        <f t="shared" ref="I23:N23" si="3">I24+I25</f>
        <v>20943512</v>
      </c>
      <c r="J23" s="20">
        <f t="shared" si="3"/>
        <v>8851000</v>
      </c>
      <c r="K23" s="20">
        <f t="shared" si="3"/>
        <v>12092512</v>
      </c>
      <c r="L23" s="20">
        <f t="shared" si="3"/>
        <v>0</v>
      </c>
      <c r="M23" s="20">
        <f t="shared" si="3"/>
        <v>0</v>
      </c>
      <c r="N23" s="20">
        <f t="shared" si="3"/>
        <v>0</v>
      </c>
    </row>
    <row r="24" spans="1:14" s="34" customFormat="1" ht="83.25" customHeight="1" x14ac:dyDescent="0.25">
      <c r="A24" s="30" t="s">
        <v>51</v>
      </c>
      <c r="B24" s="28" t="s">
        <v>52</v>
      </c>
      <c r="C24" s="31" t="s">
        <v>53</v>
      </c>
      <c r="D24" s="27" t="s">
        <v>49</v>
      </c>
      <c r="E24" s="26" t="s">
        <v>50</v>
      </c>
      <c r="F24" s="28" t="s">
        <v>24</v>
      </c>
      <c r="G24" s="31">
        <v>2026</v>
      </c>
      <c r="H24" s="32">
        <v>29502298</v>
      </c>
      <c r="I24" s="29">
        <f t="shared" ref="I24:I25" si="4">J24+K24+L24+M24+N24</f>
        <v>8851000</v>
      </c>
      <c r="J24" s="33">
        <v>8851000</v>
      </c>
      <c r="K24" s="33">
        <v>0</v>
      </c>
      <c r="L24" s="33"/>
      <c r="M24" s="33"/>
      <c r="N24" s="33"/>
    </row>
    <row r="25" spans="1:14" s="34" customFormat="1" ht="129.75" customHeight="1" x14ac:dyDescent="0.25">
      <c r="A25" s="30" t="s">
        <v>54</v>
      </c>
      <c r="B25" s="28" t="s">
        <v>55</v>
      </c>
      <c r="C25" s="31" t="s">
        <v>56</v>
      </c>
      <c r="D25" s="27" t="s">
        <v>49</v>
      </c>
      <c r="E25" s="26" t="s">
        <v>50</v>
      </c>
      <c r="F25" s="28" t="s">
        <v>24</v>
      </c>
      <c r="G25" s="31">
        <v>2026</v>
      </c>
      <c r="H25" s="32">
        <v>42786551</v>
      </c>
      <c r="I25" s="29">
        <f t="shared" si="4"/>
        <v>12092512</v>
      </c>
      <c r="J25" s="33"/>
      <c r="K25" s="33">
        <v>12092512</v>
      </c>
      <c r="L25" s="33"/>
      <c r="M25" s="33"/>
      <c r="N25" s="33"/>
    </row>
    <row r="26" spans="1:14" s="36" customFormat="1" ht="79.5" customHeight="1" x14ac:dyDescent="0.2">
      <c r="A26" s="35"/>
      <c r="B26" s="21"/>
      <c r="C26" s="21"/>
      <c r="D26" s="22" t="s">
        <v>57</v>
      </c>
      <c r="E26" s="16" t="s">
        <v>50</v>
      </c>
      <c r="F26" s="18" t="s">
        <v>58</v>
      </c>
      <c r="G26" s="21"/>
      <c r="H26" s="23"/>
      <c r="I26" s="20">
        <f t="shared" ref="I26:N26" si="5">I28+I29+I31+I32+I33+I34+I35+I36+I37+I38+I39+I40+I41+I42+I43+I44+I45+I46+I47+I49+I51+I53</f>
        <v>799373720</v>
      </c>
      <c r="J26" s="20">
        <f t="shared" si="5"/>
        <v>799373720</v>
      </c>
      <c r="K26" s="20">
        <f t="shared" si="5"/>
        <v>0</v>
      </c>
      <c r="L26" s="20">
        <f t="shared" si="5"/>
        <v>0</v>
      </c>
      <c r="M26" s="20">
        <f t="shared" si="5"/>
        <v>0</v>
      </c>
      <c r="N26" s="20">
        <f t="shared" si="5"/>
        <v>0</v>
      </c>
    </row>
    <row r="27" spans="1:14" ht="29.25" customHeight="1" x14ac:dyDescent="0.25">
      <c r="A27" s="37"/>
      <c r="B27" s="38" t="s">
        <v>59</v>
      </c>
      <c r="C27" s="17"/>
      <c r="D27" s="17"/>
      <c r="E27" s="17"/>
      <c r="F27" s="39"/>
      <c r="G27" s="17"/>
      <c r="H27" s="19"/>
      <c r="I27" s="29">
        <v>0</v>
      </c>
      <c r="J27" s="29">
        <v>0</v>
      </c>
      <c r="K27" s="29">
        <v>0</v>
      </c>
      <c r="L27" s="29"/>
      <c r="M27" s="29"/>
      <c r="N27" s="29"/>
    </row>
    <row r="28" spans="1:14" s="42" customFormat="1" ht="102.75" customHeight="1" x14ac:dyDescent="0.25">
      <c r="A28" s="40" t="s">
        <v>60</v>
      </c>
      <c r="B28" s="41" t="s">
        <v>61</v>
      </c>
      <c r="C28" s="17" t="s">
        <v>62</v>
      </c>
      <c r="D28" s="27" t="s">
        <v>57</v>
      </c>
      <c r="E28" s="26" t="s">
        <v>50</v>
      </c>
      <c r="F28" s="28" t="s">
        <v>58</v>
      </c>
      <c r="G28" s="17" t="s">
        <v>63</v>
      </c>
      <c r="H28" s="32">
        <v>123489640</v>
      </c>
      <c r="I28" s="29">
        <f t="shared" ref="I28:I53" si="6">J28+K28+L28+M28+N28</f>
        <v>35000000</v>
      </c>
      <c r="J28" s="29">
        <f>20000000+15000000</f>
        <v>35000000</v>
      </c>
      <c r="K28" s="29">
        <v>0</v>
      </c>
      <c r="L28" s="29"/>
      <c r="M28" s="29"/>
      <c r="N28" s="29"/>
    </row>
    <row r="29" spans="1:14" s="43" customFormat="1" ht="113.25" customHeight="1" x14ac:dyDescent="0.25">
      <c r="A29" s="30" t="s">
        <v>64</v>
      </c>
      <c r="B29" s="28" t="s">
        <v>65</v>
      </c>
      <c r="C29" s="31" t="s">
        <v>66</v>
      </c>
      <c r="D29" s="27" t="s">
        <v>57</v>
      </c>
      <c r="E29" s="28" t="s">
        <v>50</v>
      </c>
      <c r="F29" s="28" t="s">
        <v>58</v>
      </c>
      <c r="G29" s="31" t="s">
        <v>67</v>
      </c>
      <c r="H29" s="32">
        <v>99045997</v>
      </c>
      <c r="I29" s="29">
        <f t="shared" si="6"/>
        <v>25476022</v>
      </c>
      <c r="J29" s="33">
        <f>3476022+22000000</f>
        <v>25476022</v>
      </c>
      <c r="K29" s="33">
        <v>0</v>
      </c>
      <c r="L29" s="33"/>
      <c r="M29" s="33"/>
      <c r="N29" s="33"/>
    </row>
    <row r="30" spans="1:14" ht="28.5" x14ac:dyDescent="0.25">
      <c r="A30" s="37"/>
      <c r="B30" s="38" t="s">
        <v>68</v>
      </c>
      <c r="C30" s="17"/>
      <c r="D30" s="27"/>
      <c r="E30" s="26"/>
      <c r="F30" s="28"/>
      <c r="G30" s="17"/>
      <c r="H30" s="32"/>
      <c r="I30" s="29">
        <f t="shared" si="6"/>
        <v>0</v>
      </c>
      <c r="J30" s="29">
        <v>0</v>
      </c>
      <c r="K30" s="29">
        <v>0</v>
      </c>
      <c r="L30" s="29"/>
      <c r="M30" s="29"/>
      <c r="N30" s="29"/>
    </row>
    <row r="31" spans="1:14" ht="102" customHeight="1" x14ac:dyDescent="0.25">
      <c r="A31" s="44" t="s">
        <v>69</v>
      </c>
      <c r="B31" s="41" t="s">
        <v>70</v>
      </c>
      <c r="C31" s="17" t="s">
        <v>71</v>
      </c>
      <c r="D31" s="27" t="s">
        <v>57</v>
      </c>
      <c r="E31" s="26" t="s">
        <v>50</v>
      </c>
      <c r="F31" s="28" t="s">
        <v>58</v>
      </c>
      <c r="G31" s="17" t="s">
        <v>67</v>
      </c>
      <c r="H31" s="32">
        <v>105592983</v>
      </c>
      <c r="I31" s="29">
        <f t="shared" si="6"/>
        <v>53780792</v>
      </c>
      <c r="J31" s="29">
        <v>53780792</v>
      </c>
      <c r="K31" s="29">
        <v>0</v>
      </c>
      <c r="L31" s="29"/>
      <c r="M31" s="29"/>
      <c r="N31" s="29"/>
    </row>
    <row r="32" spans="1:14" ht="102" customHeight="1" x14ac:dyDescent="0.25">
      <c r="A32" s="44" t="s">
        <v>72</v>
      </c>
      <c r="B32" s="41" t="s">
        <v>73</v>
      </c>
      <c r="C32" s="17" t="s">
        <v>74</v>
      </c>
      <c r="D32" s="27" t="s">
        <v>57</v>
      </c>
      <c r="E32" s="26" t="s">
        <v>50</v>
      </c>
      <c r="F32" s="28" t="s">
        <v>58</v>
      </c>
      <c r="G32" s="17" t="s">
        <v>75</v>
      </c>
      <c r="H32" s="32">
        <v>372079888</v>
      </c>
      <c r="I32" s="29">
        <f t="shared" si="6"/>
        <v>53023935</v>
      </c>
      <c r="J32" s="29">
        <f>33025535+19998400</f>
        <v>53023935</v>
      </c>
      <c r="K32" s="29">
        <v>0</v>
      </c>
      <c r="L32" s="29"/>
      <c r="M32" s="29"/>
      <c r="N32" s="29"/>
    </row>
    <row r="33" spans="1:14" ht="97.5" customHeight="1" x14ac:dyDescent="0.25">
      <c r="A33" s="44" t="s">
        <v>76</v>
      </c>
      <c r="B33" s="41" t="s">
        <v>77</v>
      </c>
      <c r="C33" s="17" t="s">
        <v>78</v>
      </c>
      <c r="D33" s="27" t="s">
        <v>57</v>
      </c>
      <c r="E33" s="26" t="s">
        <v>50</v>
      </c>
      <c r="F33" s="28" t="s">
        <v>58</v>
      </c>
      <c r="G33" s="17" t="s">
        <v>75</v>
      </c>
      <c r="H33" s="32">
        <v>170626288</v>
      </c>
      <c r="I33" s="29">
        <f t="shared" si="6"/>
        <v>50000000</v>
      </c>
      <c r="J33" s="29">
        <f>30000000+20000000</f>
        <v>50000000</v>
      </c>
      <c r="K33" s="29">
        <v>0</v>
      </c>
      <c r="L33" s="29"/>
      <c r="M33" s="29"/>
      <c r="N33" s="29"/>
    </row>
    <row r="34" spans="1:14" ht="101.25" customHeight="1" x14ac:dyDescent="0.25">
      <c r="A34" s="44" t="s">
        <v>79</v>
      </c>
      <c r="B34" s="41" t="s">
        <v>80</v>
      </c>
      <c r="C34" s="17" t="s">
        <v>81</v>
      </c>
      <c r="D34" s="27" t="s">
        <v>57</v>
      </c>
      <c r="E34" s="26" t="s">
        <v>50</v>
      </c>
      <c r="F34" s="28" t="s">
        <v>58</v>
      </c>
      <c r="G34" s="17" t="s">
        <v>67</v>
      </c>
      <c r="H34" s="32">
        <v>151842288</v>
      </c>
      <c r="I34" s="29">
        <f t="shared" si="6"/>
        <v>63631029</v>
      </c>
      <c r="J34" s="29">
        <f>3631029+60000000</f>
        <v>63631029</v>
      </c>
      <c r="K34" s="29">
        <v>0</v>
      </c>
      <c r="L34" s="29"/>
      <c r="M34" s="29"/>
      <c r="N34" s="29"/>
    </row>
    <row r="35" spans="1:14" ht="70.5" customHeight="1" x14ac:dyDescent="0.25">
      <c r="A35" s="44" t="s">
        <v>82</v>
      </c>
      <c r="B35" s="41" t="s">
        <v>83</v>
      </c>
      <c r="C35" s="17" t="s">
        <v>84</v>
      </c>
      <c r="D35" s="27" t="s">
        <v>57</v>
      </c>
      <c r="E35" s="26" t="s">
        <v>50</v>
      </c>
      <c r="F35" s="28" t="s">
        <v>58</v>
      </c>
      <c r="G35" s="17" t="s">
        <v>85</v>
      </c>
      <c r="H35" s="32">
        <v>360249788</v>
      </c>
      <c r="I35" s="29">
        <f t="shared" si="6"/>
        <v>133044772</v>
      </c>
      <c r="J35" s="29">
        <f>43044772+90000000</f>
        <v>133044772</v>
      </c>
      <c r="K35" s="29">
        <v>0</v>
      </c>
      <c r="L35" s="29"/>
      <c r="M35" s="29"/>
      <c r="N35" s="29"/>
    </row>
    <row r="36" spans="1:14" ht="96.75" customHeight="1" x14ac:dyDescent="0.25">
      <c r="A36" s="44" t="s">
        <v>86</v>
      </c>
      <c r="B36" s="41" t="s">
        <v>87</v>
      </c>
      <c r="C36" s="17" t="s">
        <v>88</v>
      </c>
      <c r="D36" s="27" t="s">
        <v>57</v>
      </c>
      <c r="E36" s="26" t="s">
        <v>50</v>
      </c>
      <c r="F36" s="28" t="s">
        <v>58</v>
      </c>
      <c r="G36" s="17" t="s">
        <v>63</v>
      </c>
      <c r="H36" s="32">
        <v>159886414</v>
      </c>
      <c r="I36" s="29">
        <f t="shared" si="6"/>
        <v>42773216</v>
      </c>
      <c r="J36" s="29">
        <v>42773216</v>
      </c>
      <c r="K36" s="29">
        <v>0</v>
      </c>
      <c r="L36" s="29"/>
      <c r="M36" s="29"/>
      <c r="N36" s="29"/>
    </row>
    <row r="37" spans="1:14" ht="75.75" customHeight="1" x14ac:dyDescent="0.25">
      <c r="A37" s="44" t="s">
        <v>89</v>
      </c>
      <c r="B37" s="26" t="s">
        <v>90</v>
      </c>
      <c r="C37" s="17" t="s">
        <v>91</v>
      </c>
      <c r="D37" s="27" t="s">
        <v>57</v>
      </c>
      <c r="E37" s="26" t="s">
        <v>50</v>
      </c>
      <c r="F37" s="28" t="s">
        <v>58</v>
      </c>
      <c r="G37" s="17" t="s">
        <v>85</v>
      </c>
      <c r="H37" s="32">
        <v>192656044</v>
      </c>
      <c r="I37" s="29">
        <f t="shared" si="6"/>
        <v>45774882</v>
      </c>
      <c r="J37" s="29">
        <f>33151882+12623000</f>
        <v>45774882</v>
      </c>
      <c r="K37" s="29">
        <v>0</v>
      </c>
      <c r="L37" s="29"/>
      <c r="M37" s="29"/>
      <c r="N37" s="29"/>
    </row>
    <row r="38" spans="1:14" ht="108" customHeight="1" x14ac:dyDescent="0.25">
      <c r="A38" s="44" t="s">
        <v>92</v>
      </c>
      <c r="B38" s="41" t="s">
        <v>93</v>
      </c>
      <c r="C38" s="17" t="s">
        <v>94</v>
      </c>
      <c r="D38" s="27" t="s">
        <v>57</v>
      </c>
      <c r="E38" s="26" t="s">
        <v>50</v>
      </c>
      <c r="F38" s="28" t="s">
        <v>58</v>
      </c>
      <c r="G38" s="17" t="s">
        <v>63</v>
      </c>
      <c r="H38" s="32">
        <v>108205684</v>
      </c>
      <c r="I38" s="29">
        <f t="shared" si="6"/>
        <v>18000000</v>
      </c>
      <c r="J38" s="29">
        <v>18000000</v>
      </c>
      <c r="K38" s="29">
        <v>0</v>
      </c>
      <c r="L38" s="29"/>
      <c r="M38" s="29"/>
      <c r="N38" s="29"/>
    </row>
    <row r="39" spans="1:14" ht="96.75" customHeight="1" x14ac:dyDescent="0.25">
      <c r="A39" s="44" t="s">
        <v>95</v>
      </c>
      <c r="B39" s="41" t="s">
        <v>96</v>
      </c>
      <c r="C39" s="17" t="s">
        <v>97</v>
      </c>
      <c r="D39" s="27" t="s">
        <v>57</v>
      </c>
      <c r="E39" s="26" t="s">
        <v>50</v>
      </c>
      <c r="F39" s="28" t="s">
        <v>58</v>
      </c>
      <c r="G39" s="17" t="s">
        <v>63</v>
      </c>
      <c r="H39" s="32">
        <v>165895046</v>
      </c>
      <c r="I39" s="29">
        <f t="shared" si="6"/>
        <v>35171167</v>
      </c>
      <c r="J39" s="29">
        <f>6044167+29127000</f>
        <v>35171167</v>
      </c>
      <c r="K39" s="29">
        <v>0</v>
      </c>
      <c r="L39" s="29"/>
      <c r="M39" s="29"/>
      <c r="N39" s="29"/>
    </row>
    <row r="40" spans="1:14" ht="96.75" customHeight="1" x14ac:dyDescent="0.25">
      <c r="A40" s="44" t="s">
        <v>98</v>
      </c>
      <c r="B40" s="41" t="s">
        <v>99</v>
      </c>
      <c r="C40" s="17" t="s">
        <v>100</v>
      </c>
      <c r="D40" s="27" t="s">
        <v>57</v>
      </c>
      <c r="E40" s="26" t="s">
        <v>50</v>
      </c>
      <c r="F40" s="28" t="s">
        <v>58</v>
      </c>
      <c r="G40" s="17" t="s">
        <v>101</v>
      </c>
      <c r="H40" s="32">
        <v>163049150</v>
      </c>
      <c r="I40" s="29">
        <f t="shared" si="6"/>
        <v>20000000</v>
      </c>
      <c r="J40" s="29">
        <v>20000000</v>
      </c>
      <c r="K40" s="29">
        <v>0</v>
      </c>
      <c r="L40" s="29"/>
      <c r="M40" s="29"/>
      <c r="N40" s="29"/>
    </row>
    <row r="41" spans="1:14" s="2" customFormat="1" ht="149.25" customHeight="1" x14ac:dyDescent="0.25">
      <c r="A41" s="40" t="s">
        <v>102</v>
      </c>
      <c r="B41" s="28" t="s">
        <v>103</v>
      </c>
      <c r="C41" s="17" t="s">
        <v>104</v>
      </c>
      <c r="D41" s="27" t="s">
        <v>57</v>
      </c>
      <c r="E41" s="26" t="s">
        <v>50</v>
      </c>
      <c r="F41" s="28" t="s">
        <v>58</v>
      </c>
      <c r="G41" s="17" t="s">
        <v>105</v>
      </c>
      <c r="H41" s="32">
        <v>45844356</v>
      </c>
      <c r="I41" s="29">
        <f t="shared" si="6"/>
        <v>20000000</v>
      </c>
      <c r="J41" s="29">
        <v>20000000</v>
      </c>
      <c r="K41" s="29">
        <v>0</v>
      </c>
      <c r="L41" s="29"/>
      <c r="M41" s="29"/>
      <c r="N41" s="29"/>
    </row>
    <row r="42" spans="1:14" ht="96.75" customHeight="1" x14ac:dyDescent="0.25">
      <c r="A42" s="44" t="s">
        <v>106</v>
      </c>
      <c r="B42" s="41" t="s">
        <v>107</v>
      </c>
      <c r="C42" s="17" t="s">
        <v>108</v>
      </c>
      <c r="D42" s="27" t="s">
        <v>57</v>
      </c>
      <c r="E42" s="26" t="s">
        <v>50</v>
      </c>
      <c r="F42" s="28" t="s">
        <v>58</v>
      </c>
      <c r="G42" s="17" t="s">
        <v>63</v>
      </c>
      <c r="H42" s="32">
        <v>323245414</v>
      </c>
      <c r="I42" s="29">
        <f t="shared" si="6"/>
        <v>54934041</v>
      </c>
      <c r="J42" s="29">
        <f>44934041+10000000</f>
        <v>54934041</v>
      </c>
      <c r="K42" s="29">
        <v>0</v>
      </c>
      <c r="L42" s="29"/>
      <c r="M42" s="29"/>
      <c r="N42" s="29"/>
    </row>
    <row r="43" spans="1:14" ht="90.75" customHeight="1" x14ac:dyDescent="0.25">
      <c r="A43" s="44" t="s">
        <v>109</v>
      </c>
      <c r="B43" s="41" t="s">
        <v>110</v>
      </c>
      <c r="C43" s="17" t="s">
        <v>111</v>
      </c>
      <c r="D43" s="27" t="s">
        <v>57</v>
      </c>
      <c r="E43" s="26" t="s">
        <v>50</v>
      </c>
      <c r="F43" s="28" t="s">
        <v>58</v>
      </c>
      <c r="G43" s="17" t="s">
        <v>85</v>
      </c>
      <c r="H43" s="32">
        <v>140245226</v>
      </c>
      <c r="I43" s="29">
        <f t="shared" si="6"/>
        <v>50000000</v>
      </c>
      <c r="J43" s="29">
        <f>30000000+20000000</f>
        <v>50000000</v>
      </c>
      <c r="K43" s="29">
        <v>0</v>
      </c>
      <c r="L43" s="29"/>
      <c r="M43" s="29"/>
      <c r="N43" s="29"/>
    </row>
    <row r="44" spans="1:14" ht="96" customHeight="1" x14ac:dyDescent="0.25">
      <c r="A44" s="44" t="s">
        <v>112</v>
      </c>
      <c r="B44" s="41" t="s">
        <v>113</v>
      </c>
      <c r="C44" s="17" t="s">
        <v>114</v>
      </c>
      <c r="D44" s="27" t="s">
        <v>57</v>
      </c>
      <c r="E44" s="26" t="s">
        <v>50</v>
      </c>
      <c r="F44" s="28" t="s">
        <v>58</v>
      </c>
      <c r="G44" s="17" t="s">
        <v>101</v>
      </c>
      <c r="H44" s="32">
        <v>144881372</v>
      </c>
      <c r="I44" s="29">
        <f t="shared" si="6"/>
        <v>2000000</v>
      </c>
      <c r="J44" s="29">
        <f>39000000-37000000</f>
        <v>2000000</v>
      </c>
      <c r="K44" s="29">
        <v>0</v>
      </c>
      <c r="L44" s="29"/>
      <c r="M44" s="29"/>
      <c r="N44" s="29"/>
    </row>
    <row r="45" spans="1:14" ht="103.5" customHeight="1" x14ac:dyDescent="0.25">
      <c r="A45" s="44" t="s">
        <v>115</v>
      </c>
      <c r="B45" s="41" t="s">
        <v>116</v>
      </c>
      <c r="C45" s="17" t="s">
        <v>117</v>
      </c>
      <c r="D45" s="27" t="s">
        <v>57</v>
      </c>
      <c r="E45" s="26" t="s">
        <v>50</v>
      </c>
      <c r="F45" s="28" t="s">
        <v>58</v>
      </c>
      <c r="G45" s="17" t="s">
        <v>101</v>
      </c>
      <c r="H45" s="32">
        <v>204991257</v>
      </c>
      <c r="I45" s="29">
        <f t="shared" si="6"/>
        <v>35000000</v>
      </c>
      <c r="J45" s="29">
        <f>20000000+15000000</f>
        <v>35000000</v>
      </c>
      <c r="K45" s="29">
        <v>0</v>
      </c>
      <c r="L45" s="29"/>
      <c r="M45" s="29"/>
      <c r="N45" s="29"/>
    </row>
    <row r="46" spans="1:14" ht="90" customHeight="1" x14ac:dyDescent="0.25">
      <c r="A46" s="44" t="s">
        <v>118</v>
      </c>
      <c r="B46" s="41" t="s">
        <v>119</v>
      </c>
      <c r="C46" s="17" t="s">
        <v>120</v>
      </c>
      <c r="D46" s="27" t="s">
        <v>57</v>
      </c>
      <c r="E46" s="26" t="s">
        <v>50</v>
      </c>
      <c r="F46" s="28" t="s">
        <v>58</v>
      </c>
      <c r="G46" s="17" t="s">
        <v>101</v>
      </c>
      <c r="H46" s="32">
        <v>152171912</v>
      </c>
      <c r="I46" s="29">
        <f t="shared" si="6"/>
        <v>2000000</v>
      </c>
      <c r="J46" s="29">
        <f>40000000-38000000</f>
        <v>2000000</v>
      </c>
      <c r="K46" s="29">
        <v>0</v>
      </c>
      <c r="L46" s="29"/>
      <c r="M46" s="29"/>
      <c r="N46" s="29"/>
    </row>
    <row r="47" spans="1:14" ht="84" customHeight="1" x14ac:dyDescent="0.25">
      <c r="A47" s="44" t="s">
        <v>121</v>
      </c>
      <c r="B47" s="41" t="s">
        <v>122</v>
      </c>
      <c r="C47" s="17" t="s">
        <v>123</v>
      </c>
      <c r="D47" s="27" t="s">
        <v>57</v>
      </c>
      <c r="E47" s="26" t="s">
        <v>50</v>
      </c>
      <c r="F47" s="28" t="s">
        <v>58</v>
      </c>
      <c r="G47" s="17" t="s">
        <v>75</v>
      </c>
      <c r="H47" s="32">
        <v>97663181</v>
      </c>
      <c r="I47" s="29">
        <f t="shared" si="6"/>
        <v>2000000</v>
      </c>
      <c r="J47" s="29">
        <v>2000000</v>
      </c>
      <c r="K47" s="29">
        <v>0</v>
      </c>
      <c r="L47" s="29"/>
      <c r="M47" s="29"/>
      <c r="N47" s="29"/>
    </row>
    <row r="48" spans="1:14" ht="28.5" x14ac:dyDescent="0.25">
      <c r="A48" s="44"/>
      <c r="B48" s="38" t="s">
        <v>124</v>
      </c>
      <c r="C48" s="17"/>
      <c r="D48" s="27"/>
      <c r="E48" s="26"/>
      <c r="F48" s="28"/>
      <c r="G48" s="17"/>
      <c r="H48" s="32"/>
      <c r="I48" s="29">
        <f t="shared" si="6"/>
        <v>0</v>
      </c>
      <c r="J48" s="29">
        <v>0</v>
      </c>
      <c r="K48" s="29">
        <v>0</v>
      </c>
      <c r="L48" s="29"/>
      <c r="M48" s="29"/>
      <c r="N48" s="29"/>
    </row>
    <row r="49" spans="1:14" ht="105" customHeight="1" x14ac:dyDescent="0.25">
      <c r="A49" s="44" t="s">
        <v>125</v>
      </c>
      <c r="B49" s="41" t="s">
        <v>126</v>
      </c>
      <c r="C49" s="17" t="s">
        <v>127</v>
      </c>
      <c r="D49" s="27" t="s">
        <v>57</v>
      </c>
      <c r="E49" s="26" t="s">
        <v>50</v>
      </c>
      <c r="F49" s="28" t="s">
        <v>58</v>
      </c>
      <c r="G49" s="17" t="s">
        <v>128</v>
      </c>
      <c r="H49" s="32">
        <v>265217812</v>
      </c>
      <c r="I49" s="29">
        <f t="shared" si="6"/>
        <v>30000000</v>
      </c>
      <c r="J49" s="29">
        <v>30000000</v>
      </c>
      <c r="K49" s="29">
        <v>0</v>
      </c>
      <c r="L49" s="29"/>
      <c r="M49" s="29"/>
      <c r="N49" s="29"/>
    </row>
    <row r="50" spans="1:14" ht="28.5" x14ac:dyDescent="0.25">
      <c r="A50" s="44"/>
      <c r="B50" s="38" t="s">
        <v>129</v>
      </c>
      <c r="C50" s="17"/>
      <c r="D50" s="27"/>
      <c r="E50" s="26"/>
      <c r="F50" s="28"/>
      <c r="G50" s="17"/>
      <c r="H50" s="32"/>
      <c r="I50" s="29">
        <f t="shared" si="6"/>
        <v>0</v>
      </c>
      <c r="J50" s="29">
        <v>0</v>
      </c>
      <c r="K50" s="29">
        <v>0</v>
      </c>
      <c r="L50" s="29"/>
      <c r="M50" s="29"/>
      <c r="N50" s="29"/>
    </row>
    <row r="51" spans="1:14" ht="69" customHeight="1" x14ac:dyDescent="0.25">
      <c r="A51" s="44" t="s">
        <v>130</v>
      </c>
      <c r="B51" s="41" t="s">
        <v>131</v>
      </c>
      <c r="C51" s="17" t="s">
        <v>132</v>
      </c>
      <c r="D51" s="27" t="s">
        <v>57</v>
      </c>
      <c r="E51" s="26" t="s">
        <v>50</v>
      </c>
      <c r="F51" s="28" t="s">
        <v>58</v>
      </c>
      <c r="G51" s="17" t="s">
        <v>133</v>
      </c>
      <c r="H51" s="32">
        <v>71071890</v>
      </c>
      <c r="I51" s="29">
        <f t="shared" si="6"/>
        <v>6963864</v>
      </c>
      <c r="J51" s="29">
        <f>4213864+2750000</f>
        <v>6963864</v>
      </c>
      <c r="K51" s="29">
        <v>0</v>
      </c>
      <c r="L51" s="29"/>
      <c r="M51" s="29"/>
      <c r="N51" s="29"/>
    </row>
    <row r="52" spans="1:14" ht="32.25" customHeight="1" x14ac:dyDescent="0.25">
      <c r="A52" s="44"/>
      <c r="B52" s="38" t="s">
        <v>134</v>
      </c>
      <c r="C52" s="17"/>
      <c r="D52" s="27"/>
      <c r="E52" s="26"/>
      <c r="F52" s="28"/>
      <c r="G52" s="17"/>
      <c r="H52" s="32"/>
      <c r="I52" s="29">
        <f t="shared" si="6"/>
        <v>0</v>
      </c>
      <c r="J52" s="29">
        <v>0</v>
      </c>
      <c r="K52" s="29">
        <v>0</v>
      </c>
      <c r="L52" s="29"/>
      <c r="M52" s="29"/>
      <c r="N52" s="29"/>
    </row>
    <row r="53" spans="1:14" ht="94.5" customHeight="1" x14ac:dyDescent="0.25">
      <c r="A53" s="44" t="s">
        <v>135</v>
      </c>
      <c r="B53" s="41" t="s">
        <v>136</v>
      </c>
      <c r="C53" s="17" t="s">
        <v>137</v>
      </c>
      <c r="D53" s="27" t="s">
        <v>57</v>
      </c>
      <c r="E53" s="26" t="s">
        <v>50</v>
      </c>
      <c r="F53" s="28" t="s">
        <v>58</v>
      </c>
      <c r="G53" s="17" t="s">
        <v>138</v>
      </c>
      <c r="H53" s="32">
        <v>40137778</v>
      </c>
      <c r="I53" s="29">
        <f t="shared" si="6"/>
        <v>20800000</v>
      </c>
      <c r="J53" s="29">
        <v>20800000</v>
      </c>
      <c r="K53" s="29">
        <v>0</v>
      </c>
      <c r="L53" s="29"/>
      <c r="M53" s="29"/>
      <c r="N53" s="29"/>
    </row>
    <row r="54" spans="1:14" s="36" customFormat="1" ht="54" customHeight="1" x14ac:dyDescent="0.2">
      <c r="A54" s="35">
        <v>2</v>
      </c>
      <c r="B54" s="16" t="s">
        <v>139</v>
      </c>
      <c r="C54" s="21" t="s">
        <v>23</v>
      </c>
      <c r="D54" s="21" t="s">
        <v>23</v>
      </c>
      <c r="E54" s="21" t="s">
        <v>23</v>
      </c>
      <c r="F54" s="45" t="s">
        <v>140</v>
      </c>
      <c r="G54" s="21" t="s">
        <v>23</v>
      </c>
      <c r="H54" s="32"/>
      <c r="I54" s="20">
        <f>I55+I58+I73</f>
        <v>745000000</v>
      </c>
      <c r="J54" s="20">
        <f t="shared" ref="J54:N54" si="7">J55+J58+J73</f>
        <v>699000000</v>
      </c>
      <c r="K54" s="20">
        <f t="shared" si="7"/>
        <v>46000000</v>
      </c>
      <c r="L54" s="20">
        <f t="shared" si="7"/>
        <v>0</v>
      </c>
      <c r="M54" s="20">
        <f t="shared" si="7"/>
        <v>0</v>
      </c>
      <c r="N54" s="20">
        <f t="shared" si="7"/>
        <v>0</v>
      </c>
    </row>
    <row r="55" spans="1:14" s="36" customFormat="1" ht="76.5" customHeight="1" x14ac:dyDescent="0.2">
      <c r="A55" s="35"/>
      <c r="B55" s="21"/>
      <c r="C55" s="21"/>
      <c r="D55" s="22" t="s">
        <v>141</v>
      </c>
      <c r="E55" s="16" t="s">
        <v>142</v>
      </c>
      <c r="F55" s="18" t="s">
        <v>140</v>
      </c>
      <c r="G55" s="21"/>
      <c r="H55" s="32"/>
      <c r="I55" s="20">
        <f>I56+I57</f>
        <v>6000000</v>
      </c>
      <c r="J55" s="20">
        <f>J56+J57</f>
        <v>6000000</v>
      </c>
      <c r="K55" s="20">
        <v>0</v>
      </c>
      <c r="L55" s="20">
        <f>SUM(L56:L72)</f>
        <v>0</v>
      </c>
      <c r="M55" s="20">
        <f>SUM(M56:M72)</f>
        <v>0</v>
      </c>
      <c r="N55" s="20">
        <f>SUM(N56:N72)</f>
        <v>0</v>
      </c>
    </row>
    <row r="56" spans="1:14" ht="103.5" customHeight="1" x14ac:dyDescent="0.25">
      <c r="A56" s="44" t="s">
        <v>143</v>
      </c>
      <c r="B56" s="41" t="s">
        <v>144</v>
      </c>
      <c r="C56" s="17" t="s">
        <v>145</v>
      </c>
      <c r="D56" s="27" t="s">
        <v>141</v>
      </c>
      <c r="E56" s="26" t="s">
        <v>142</v>
      </c>
      <c r="F56" s="28" t="s">
        <v>140</v>
      </c>
      <c r="G56" s="17" t="s">
        <v>146</v>
      </c>
      <c r="H56" s="32">
        <v>82500000</v>
      </c>
      <c r="I56" s="29">
        <f>J56+K56+L56+M56+N56</f>
        <v>2500000</v>
      </c>
      <c r="J56" s="29">
        <f>2500000</f>
        <v>2500000</v>
      </c>
      <c r="K56" s="29">
        <v>0</v>
      </c>
      <c r="L56" s="29"/>
      <c r="M56" s="29"/>
      <c r="N56" s="29"/>
    </row>
    <row r="57" spans="1:14" ht="84" customHeight="1" x14ac:dyDescent="0.25">
      <c r="A57" s="44" t="s">
        <v>147</v>
      </c>
      <c r="B57" s="41" t="s">
        <v>148</v>
      </c>
      <c r="C57" s="17" t="s">
        <v>149</v>
      </c>
      <c r="D57" s="27" t="s">
        <v>141</v>
      </c>
      <c r="E57" s="26" t="s">
        <v>142</v>
      </c>
      <c r="F57" s="28" t="s">
        <v>140</v>
      </c>
      <c r="G57" s="17" t="s">
        <v>150</v>
      </c>
      <c r="H57" s="32">
        <v>552762000</v>
      </c>
      <c r="I57" s="29">
        <f t="shared" ref="I57:I87" si="8">J57+K57+L57+M57+N57</f>
        <v>3500000</v>
      </c>
      <c r="J57" s="29">
        <f t="shared" ref="J57" si="9">3500000</f>
        <v>3500000</v>
      </c>
      <c r="K57" s="29">
        <v>0</v>
      </c>
      <c r="L57" s="29"/>
      <c r="M57" s="29"/>
      <c r="N57" s="29"/>
    </row>
    <row r="58" spans="1:14" s="36" customFormat="1" ht="76.5" customHeight="1" x14ac:dyDescent="0.2">
      <c r="A58" s="35"/>
      <c r="B58" s="21"/>
      <c r="C58" s="21"/>
      <c r="D58" s="22" t="s">
        <v>151</v>
      </c>
      <c r="E58" s="16" t="s">
        <v>142</v>
      </c>
      <c r="F58" s="18" t="s">
        <v>58</v>
      </c>
      <c r="G58" s="21"/>
      <c r="H58" s="32"/>
      <c r="I58" s="20">
        <f>I59+I60+I61+I62+I63+I65+I72+I67+I69+I70</f>
        <v>676238360</v>
      </c>
      <c r="J58" s="20">
        <f>J59+J60+J61+J62+J63+J65+J72+J67+J69+J70</f>
        <v>676238360</v>
      </c>
      <c r="K58" s="20">
        <f t="shared" ref="K58:N58" si="10">K59+K60+K61+K62+K63+K65+K72+K67+K69+K70</f>
        <v>0</v>
      </c>
      <c r="L58" s="20">
        <f t="shared" si="10"/>
        <v>0</v>
      </c>
      <c r="M58" s="20">
        <f t="shared" si="10"/>
        <v>0</v>
      </c>
      <c r="N58" s="20">
        <f t="shared" si="10"/>
        <v>0</v>
      </c>
    </row>
    <row r="59" spans="1:14" ht="84.75" customHeight="1" x14ac:dyDescent="0.25">
      <c r="A59" s="44" t="s">
        <v>152</v>
      </c>
      <c r="B59" s="41" t="s">
        <v>153</v>
      </c>
      <c r="C59" s="17" t="s">
        <v>154</v>
      </c>
      <c r="D59" s="27" t="s">
        <v>151</v>
      </c>
      <c r="E59" s="26" t="s">
        <v>142</v>
      </c>
      <c r="F59" s="28" t="s">
        <v>58</v>
      </c>
      <c r="G59" s="17" t="s">
        <v>63</v>
      </c>
      <c r="H59" s="32">
        <v>1168012194</v>
      </c>
      <c r="I59" s="29">
        <f>J59+K59+L59+M59+N59</f>
        <v>300000000</v>
      </c>
      <c r="J59" s="29">
        <f>150000000+150000000</f>
        <v>300000000</v>
      </c>
      <c r="K59" s="29">
        <v>0</v>
      </c>
      <c r="L59" s="29"/>
      <c r="M59" s="29"/>
      <c r="N59" s="29"/>
    </row>
    <row r="60" spans="1:14" ht="102" customHeight="1" x14ac:dyDescent="0.25">
      <c r="A60" s="44" t="s">
        <v>155</v>
      </c>
      <c r="B60" s="46" t="s">
        <v>156</v>
      </c>
      <c r="C60" s="17" t="s">
        <v>157</v>
      </c>
      <c r="D60" s="27" t="s">
        <v>151</v>
      </c>
      <c r="E60" s="26" t="s">
        <v>142</v>
      </c>
      <c r="F60" s="28" t="s">
        <v>58</v>
      </c>
      <c r="G60" s="17" t="s">
        <v>158</v>
      </c>
      <c r="H60" s="32">
        <v>497244404</v>
      </c>
      <c r="I60" s="29">
        <f t="shared" si="8"/>
        <v>298292051</v>
      </c>
      <c r="J60" s="29">
        <f>118292051+180000000</f>
        <v>298292051</v>
      </c>
      <c r="K60" s="29">
        <v>0</v>
      </c>
      <c r="L60" s="29"/>
      <c r="M60" s="29"/>
      <c r="N60" s="29"/>
    </row>
    <row r="61" spans="1:14" ht="117.75" customHeight="1" x14ac:dyDescent="0.25">
      <c r="A61" s="44" t="s">
        <v>159</v>
      </c>
      <c r="B61" s="46" t="s">
        <v>160</v>
      </c>
      <c r="C61" s="31" t="s">
        <v>161</v>
      </c>
      <c r="D61" s="27" t="s">
        <v>151</v>
      </c>
      <c r="E61" s="28" t="s">
        <v>142</v>
      </c>
      <c r="F61" s="28" t="s">
        <v>58</v>
      </c>
      <c r="G61" s="17" t="s">
        <v>162</v>
      </c>
      <c r="H61" s="32">
        <v>362000000</v>
      </c>
      <c r="I61" s="29">
        <f t="shared" si="8"/>
        <v>10000000</v>
      </c>
      <c r="J61" s="29">
        <f>5000000+5000000</f>
        <v>10000000</v>
      </c>
      <c r="K61" s="29">
        <v>0</v>
      </c>
      <c r="L61" s="29"/>
      <c r="M61" s="29"/>
      <c r="N61" s="29"/>
    </row>
    <row r="62" spans="1:14" ht="87.75" customHeight="1" x14ac:dyDescent="0.25">
      <c r="A62" s="44" t="s">
        <v>163</v>
      </c>
      <c r="B62" s="41" t="s">
        <v>164</v>
      </c>
      <c r="C62" s="17" t="s">
        <v>165</v>
      </c>
      <c r="D62" s="27" t="s">
        <v>151</v>
      </c>
      <c r="E62" s="26" t="s">
        <v>142</v>
      </c>
      <c r="F62" s="28" t="s">
        <v>58</v>
      </c>
      <c r="G62" s="17" t="s">
        <v>166</v>
      </c>
      <c r="H62" s="32">
        <v>1032322408</v>
      </c>
      <c r="I62" s="29">
        <f t="shared" si="8"/>
        <v>7572000</v>
      </c>
      <c r="J62" s="29">
        <v>7572000</v>
      </c>
      <c r="K62" s="29">
        <v>0</v>
      </c>
      <c r="L62" s="29"/>
      <c r="M62" s="29"/>
      <c r="N62" s="29"/>
    </row>
    <row r="63" spans="1:14" ht="104.25" customHeight="1" x14ac:dyDescent="0.25">
      <c r="A63" s="44" t="s">
        <v>167</v>
      </c>
      <c r="B63" s="41" t="s">
        <v>168</v>
      </c>
      <c r="C63" s="17" t="s">
        <v>169</v>
      </c>
      <c r="D63" s="27" t="s">
        <v>151</v>
      </c>
      <c r="E63" s="26" t="s">
        <v>142</v>
      </c>
      <c r="F63" s="28" t="s">
        <v>58</v>
      </c>
      <c r="G63" s="17" t="s">
        <v>170</v>
      </c>
      <c r="H63" s="32">
        <v>165729042</v>
      </c>
      <c r="I63" s="29">
        <f t="shared" si="8"/>
        <v>21330000</v>
      </c>
      <c r="J63" s="29">
        <f>902000+20428000</f>
        <v>21330000</v>
      </c>
      <c r="K63" s="29">
        <v>0</v>
      </c>
      <c r="L63" s="29"/>
      <c r="M63" s="29"/>
      <c r="N63" s="29"/>
    </row>
    <row r="64" spans="1:14" ht="28.5" x14ac:dyDescent="0.25">
      <c r="A64" s="44"/>
      <c r="B64" s="38" t="s">
        <v>59</v>
      </c>
      <c r="C64" s="17"/>
      <c r="D64" s="27"/>
      <c r="E64" s="26"/>
      <c r="F64" s="28"/>
      <c r="G64" s="17"/>
      <c r="H64" s="32"/>
      <c r="I64" s="29">
        <f t="shared" si="8"/>
        <v>0</v>
      </c>
      <c r="J64" s="29">
        <v>0</v>
      </c>
      <c r="K64" s="29">
        <v>0</v>
      </c>
      <c r="L64" s="29"/>
      <c r="M64" s="29"/>
      <c r="N64" s="29"/>
    </row>
    <row r="65" spans="1:14" ht="98.25" customHeight="1" x14ac:dyDescent="0.25">
      <c r="A65" s="44" t="s">
        <v>171</v>
      </c>
      <c r="B65" s="41" t="s">
        <v>172</v>
      </c>
      <c r="C65" s="17" t="s">
        <v>173</v>
      </c>
      <c r="D65" s="27" t="s">
        <v>151</v>
      </c>
      <c r="E65" s="26" t="s">
        <v>142</v>
      </c>
      <c r="F65" s="28" t="s">
        <v>58</v>
      </c>
      <c r="G65" s="17" t="s">
        <v>63</v>
      </c>
      <c r="H65" s="32">
        <v>58878995</v>
      </c>
      <c r="I65" s="29">
        <f t="shared" si="8"/>
        <v>4077987</v>
      </c>
      <c r="J65" s="29">
        <f>17077987-13000000</f>
        <v>4077987</v>
      </c>
      <c r="K65" s="29">
        <v>0</v>
      </c>
      <c r="L65" s="29"/>
      <c r="M65" s="29"/>
      <c r="N65" s="29"/>
    </row>
    <row r="66" spans="1:14" ht="28.5" x14ac:dyDescent="0.25">
      <c r="A66" s="44"/>
      <c r="B66" s="38" t="s">
        <v>174</v>
      </c>
      <c r="C66" s="17"/>
      <c r="D66" s="27"/>
      <c r="E66" s="26"/>
      <c r="F66" s="28"/>
      <c r="G66" s="17"/>
      <c r="H66" s="32"/>
      <c r="I66" s="29">
        <f t="shared" si="8"/>
        <v>0</v>
      </c>
      <c r="J66" s="29">
        <v>0</v>
      </c>
      <c r="K66" s="29">
        <v>0</v>
      </c>
      <c r="L66" s="29"/>
      <c r="M66" s="29"/>
      <c r="N66" s="29"/>
    </row>
    <row r="67" spans="1:14" ht="97.5" customHeight="1" x14ac:dyDescent="0.25">
      <c r="A67" s="44" t="s">
        <v>175</v>
      </c>
      <c r="B67" s="41" t="s">
        <v>176</v>
      </c>
      <c r="C67" s="17" t="s">
        <v>177</v>
      </c>
      <c r="D67" s="27" t="s">
        <v>151</v>
      </c>
      <c r="E67" s="26" t="s">
        <v>142</v>
      </c>
      <c r="F67" s="28" t="s">
        <v>58</v>
      </c>
      <c r="G67" s="17" t="s">
        <v>150</v>
      </c>
      <c r="H67" s="32">
        <v>65331201</v>
      </c>
      <c r="I67" s="29">
        <f t="shared" si="8"/>
        <v>3000000</v>
      </c>
      <c r="J67" s="29">
        <f>3000000</f>
        <v>3000000</v>
      </c>
      <c r="K67" s="29">
        <v>0</v>
      </c>
      <c r="L67" s="29"/>
      <c r="M67" s="29"/>
      <c r="N67" s="29"/>
    </row>
    <row r="68" spans="1:14" ht="28.5" x14ac:dyDescent="0.25">
      <c r="A68" s="44"/>
      <c r="B68" s="38" t="s">
        <v>68</v>
      </c>
      <c r="C68" s="17"/>
      <c r="D68" s="27"/>
      <c r="E68" s="26"/>
      <c r="F68" s="28"/>
      <c r="G68" s="17"/>
      <c r="H68" s="32"/>
      <c r="I68" s="29">
        <f t="shared" si="8"/>
        <v>0</v>
      </c>
      <c r="J68" s="29">
        <v>0</v>
      </c>
      <c r="K68" s="29">
        <v>0</v>
      </c>
      <c r="L68" s="29"/>
      <c r="M68" s="29"/>
      <c r="N68" s="29"/>
    </row>
    <row r="69" spans="1:14" ht="103.5" customHeight="1" x14ac:dyDescent="0.25">
      <c r="A69" s="44" t="s">
        <v>178</v>
      </c>
      <c r="B69" s="41" t="s">
        <v>179</v>
      </c>
      <c r="C69" s="17" t="s">
        <v>180</v>
      </c>
      <c r="D69" s="27" t="s">
        <v>151</v>
      </c>
      <c r="E69" s="26" t="s">
        <v>142</v>
      </c>
      <c r="F69" s="28" t="s">
        <v>58</v>
      </c>
      <c r="G69" s="17" t="s">
        <v>105</v>
      </c>
      <c r="H69" s="32">
        <v>751658353</v>
      </c>
      <c r="I69" s="29">
        <f t="shared" si="8"/>
        <v>20000000</v>
      </c>
      <c r="J69" s="29">
        <f>20000000</f>
        <v>20000000</v>
      </c>
      <c r="K69" s="29">
        <v>0</v>
      </c>
      <c r="L69" s="29"/>
      <c r="M69" s="29"/>
      <c r="N69" s="29"/>
    </row>
    <row r="70" spans="1:14" ht="92.25" customHeight="1" x14ac:dyDescent="0.25">
      <c r="A70" s="44" t="s">
        <v>181</v>
      </c>
      <c r="B70" s="41" t="s">
        <v>182</v>
      </c>
      <c r="C70" s="17" t="s">
        <v>183</v>
      </c>
      <c r="D70" s="27" t="s">
        <v>151</v>
      </c>
      <c r="E70" s="26" t="s">
        <v>142</v>
      </c>
      <c r="F70" s="28" t="s">
        <v>58</v>
      </c>
      <c r="G70" s="17" t="s">
        <v>75</v>
      </c>
      <c r="H70" s="32">
        <v>1811866421</v>
      </c>
      <c r="I70" s="29">
        <f t="shared" si="8"/>
        <v>1000000</v>
      </c>
      <c r="J70" s="29">
        <f>1000000</f>
        <v>1000000</v>
      </c>
      <c r="K70" s="29">
        <v>0</v>
      </c>
      <c r="L70" s="29"/>
      <c r="M70" s="29"/>
      <c r="N70" s="29"/>
    </row>
    <row r="71" spans="1:14" ht="28.5" x14ac:dyDescent="0.25">
      <c r="A71" s="44"/>
      <c r="B71" s="38" t="s">
        <v>184</v>
      </c>
      <c r="C71" s="17"/>
      <c r="D71" s="27"/>
      <c r="E71" s="26"/>
      <c r="F71" s="28"/>
      <c r="G71" s="17"/>
      <c r="H71" s="32"/>
      <c r="I71" s="29">
        <f t="shared" si="8"/>
        <v>0</v>
      </c>
      <c r="J71" s="29">
        <v>0</v>
      </c>
      <c r="K71" s="29">
        <v>0</v>
      </c>
      <c r="L71" s="29"/>
      <c r="M71" s="29"/>
      <c r="N71" s="29"/>
    </row>
    <row r="72" spans="1:14" ht="97.5" customHeight="1" x14ac:dyDescent="0.25">
      <c r="A72" s="44" t="s">
        <v>185</v>
      </c>
      <c r="B72" s="41" t="s">
        <v>186</v>
      </c>
      <c r="C72" s="17" t="s">
        <v>187</v>
      </c>
      <c r="D72" s="27" t="s">
        <v>151</v>
      </c>
      <c r="E72" s="26" t="s">
        <v>142</v>
      </c>
      <c r="F72" s="28" t="s">
        <v>58</v>
      </c>
      <c r="G72" s="17" t="s">
        <v>188</v>
      </c>
      <c r="H72" s="32">
        <v>48391008</v>
      </c>
      <c r="I72" s="29">
        <f t="shared" si="8"/>
        <v>10966322</v>
      </c>
      <c r="J72" s="29">
        <v>10966322</v>
      </c>
      <c r="K72" s="29">
        <v>0</v>
      </c>
      <c r="L72" s="29"/>
      <c r="M72" s="29"/>
      <c r="N72" s="29"/>
    </row>
    <row r="73" spans="1:14" ht="58.5" customHeight="1" x14ac:dyDescent="0.25">
      <c r="A73" s="44"/>
      <c r="B73" s="26"/>
      <c r="C73" s="17"/>
      <c r="D73" s="22" t="s">
        <v>189</v>
      </c>
      <c r="E73" s="16" t="s">
        <v>190</v>
      </c>
      <c r="F73" s="18" t="s">
        <v>58</v>
      </c>
      <c r="G73" s="17"/>
      <c r="H73" s="32"/>
      <c r="I73" s="20">
        <f>I74+I76</f>
        <v>62761640</v>
      </c>
      <c r="J73" s="20">
        <f t="shared" ref="J73:N73" si="11">J74+J76</f>
        <v>16761640</v>
      </c>
      <c r="K73" s="20">
        <f t="shared" si="11"/>
        <v>46000000</v>
      </c>
      <c r="L73" s="20">
        <f t="shared" si="11"/>
        <v>0</v>
      </c>
      <c r="M73" s="20">
        <f t="shared" si="11"/>
        <v>0</v>
      </c>
      <c r="N73" s="20">
        <f t="shared" si="11"/>
        <v>0</v>
      </c>
    </row>
    <row r="74" spans="1:14" s="2" customFormat="1" ht="123.75" customHeight="1" x14ac:dyDescent="0.25">
      <c r="A74" s="44" t="s">
        <v>191</v>
      </c>
      <c r="B74" s="28" t="s">
        <v>192</v>
      </c>
      <c r="C74" s="17" t="s">
        <v>193</v>
      </c>
      <c r="D74" s="27" t="s">
        <v>189</v>
      </c>
      <c r="E74" s="26" t="s">
        <v>190</v>
      </c>
      <c r="F74" s="28" t="s">
        <v>58</v>
      </c>
      <c r="G74" s="17" t="s">
        <v>170</v>
      </c>
      <c r="H74" s="32">
        <v>218382876</v>
      </c>
      <c r="I74" s="29">
        <f>J74+K74+L74+M74+N74</f>
        <v>32094876</v>
      </c>
      <c r="J74" s="29">
        <f>83094876-74000000</f>
        <v>9094876</v>
      </c>
      <c r="K74" s="29">
        <v>23000000</v>
      </c>
      <c r="L74" s="29"/>
      <c r="M74" s="29"/>
      <c r="N74" s="29"/>
    </row>
    <row r="75" spans="1:14" ht="28.5" x14ac:dyDescent="0.25">
      <c r="A75" s="44"/>
      <c r="B75" s="38" t="s">
        <v>59</v>
      </c>
      <c r="C75" s="17"/>
      <c r="D75" s="27"/>
      <c r="E75" s="26"/>
      <c r="F75" s="28"/>
      <c r="G75" s="17"/>
      <c r="H75" s="32"/>
      <c r="I75" s="29">
        <f t="shared" si="8"/>
        <v>0</v>
      </c>
      <c r="J75" s="29">
        <v>0</v>
      </c>
      <c r="K75" s="29">
        <v>0</v>
      </c>
      <c r="L75" s="29"/>
      <c r="M75" s="29"/>
      <c r="N75" s="29"/>
    </row>
    <row r="76" spans="1:14" s="2" customFormat="1" ht="69" customHeight="1" x14ac:dyDescent="0.25">
      <c r="A76" s="44" t="s">
        <v>194</v>
      </c>
      <c r="B76" s="28" t="s">
        <v>195</v>
      </c>
      <c r="C76" s="17" t="s">
        <v>196</v>
      </c>
      <c r="D76" s="27" t="s">
        <v>189</v>
      </c>
      <c r="E76" s="26" t="s">
        <v>190</v>
      </c>
      <c r="F76" s="28" t="s">
        <v>58</v>
      </c>
      <c r="G76" s="17" t="s">
        <v>188</v>
      </c>
      <c r="H76" s="32">
        <v>197772075</v>
      </c>
      <c r="I76" s="29">
        <f t="shared" si="8"/>
        <v>30666764</v>
      </c>
      <c r="J76" s="29">
        <f>81666764-74000000</f>
        <v>7666764</v>
      </c>
      <c r="K76" s="29">
        <v>23000000</v>
      </c>
      <c r="L76" s="29"/>
      <c r="M76" s="29"/>
      <c r="N76" s="29"/>
    </row>
    <row r="77" spans="1:14" s="36" customFormat="1" ht="66.75" customHeight="1" x14ac:dyDescent="0.2">
      <c r="A77" s="35">
        <v>3</v>
      </c>
      <c r="B77" s="16" t="s">
        <v>197</v>
      </c>
      <c r="C77" s="21" t="s">
        <v>23</v>
      </c>
      <c r="D77" s="21" t="s">
        <v>23</v>
      </c>
      <c r="E77" s="21" t="s">
        <v>23</v>
      </c>
      <c r="F77" s="47" t="s">
        <v>198</v>
      </c>
      <c r="G77" s="21" t="s">
        <v>23</v>
      </c>
      <c r="H77" s="32"/>
      <c r="I77" s="20">
        <f>I78</f>
        <v>63339236</v>
      </c>
      <c r="J77" s="20">
        <f t="shared" ref="J77:N77" si="12">J78</f>
        <v>63339236</v>
      </c>
      <c r="K77" s="20">
        <f t="shared" si="12"/>
        <v>0</v>
      </c>
      <c r="L77" s="20">
        <f t="shared" si="12"/>
        <v>0</v>
      </c>
      <c r="M77" s="20">
        <f t="shared" si="12"/>
        <v>0</v>
      </c>
      <c r="N77" s="20">
        <f t="shared" si="12"/>
        <v>0</v>
      </c>
    </row>
    <row r="78" spans="1:14" s="24" customFormat="1" ht="87.75" customHeight="1" x14ac:dyDescent="0.2">
      <c r="A78" s="48"/>
      <c r="B78" s="16"/>
      <c r="C78" s="21"/>
      <c r="D78" s="22" t="s">
        <v>199</v>
      </c>
      <c r="E78" s="16" t="s">
        <v>200</v>
      </c>
      <c r="F78" s="47" t="s">
        <v>198</v>
      </c>
      <c r="G78" s="21"/>
      <c r="H78" s="32"/>
      <c r="I78" s="20">
        <f>I79+I80+I81+I82+I83</f>
        <v>63339236</v>
      </c>
      <c r="J78" s="20">
        <f t="shared" ref="J78:N78" si="13">J79+J80+J81+J82+J83</f>
        <v>63339236</v>
      </c>
      <c r="K78" s="20">
        <f t="shared" si="13"/>
        <v>0</v>
      </c>
      <c r="L78" s="20">
        <f t="shared" si="13"/>
        <v>0</v>
      </c>
      <c r="M78" s="20">
        <f t="shared" si="13"/>
        <v>0</v>
      </c>
      <c r="N78" s="20">
        <f t="shared" si="13"/>
        <v>0</v>
      </c>
    </row>
    <row r="79" spans="1:14" s="2" customFormat="1" ht="82.5" customHeight="1" x14ac:dyDescent="0.25">
      <c r="A79" s="44" t="s">
        <v>201</v>
      </c>
      <c r="B79" s="26" t="s">
        <v>202</v>
      </c>
      <c r="C79" s="17" t="s">
        <v>203</v>
      </c>
      <c r="D79" s="27" t="s">
        <v>199</v>
      </c>
      <c r="E79" s="26" t="s">
        <v>200</v>
      </c>
      <c r="F79" s="49" t="s">
        <v>198</v>
      </c>
      <c r="G79" s="17" t="s">
        <v>150</v>
      </c>
      <c r="H79" s="32">
        <v>75000000</v>
      </c>
      <c r="I79" s="29">
        <f t="shared" si="8"/>
        <v>27903667</v>
      </c>
      <c r="J79" s="29">
        <v>27903667</v>
      </c>
      <c r="K79" s="29">
        <v>0</v>
      </c>
      <c r="L79" s="29"/>
      <c r="M79" s="29"/>
      <c r="N79" s="29"/>
    </row>
    <row r="80" spans="1:14" s="2" customFormat="1" ht="106.5" customHeight="1" x14ac:dyDescent="0.25">
      <c r="A80" s="44" t="s">
        <v>204</v>
      </c>
      <c r="B80" s="26" t="s">
        <v>205</v>
      </c>
      <c r="C80" s="17" t="s">
        <v>206</v>
      </c>
      <c r="D80" s="27" t="s">
        <v>199</v>
      </c>
      <c r="E80" s="26" t="s">
        <v>200</v>
      </c>
      <c r="F80" s="49" t="s">
        <v>207</v>
      </c>
      <c r="G80" s="17" t="s">
        <v>208</v>
      </c>
      <c r="H80" s="32">
        <v>7050000</v>
      </c>
      <c r="I80" s="29">
        <f t="shared" si="8"/>
        <v>6230000</v>
      </c>
      <c r="J80" s="29">
        <v>6230000</v>
      </c>
      <c r="K80" s="29">
        <v>0</v>
      </c>
      <c r="L80" s="29"/>
      <c r="M80" s="29"/>
      <c r="N80" s="29"/>
    </row>
    <row r="81" spans="1:14" s="42" customFormat="1" ht="81" customHeight="1" x14ac:dyDescent="0.25">
      <c r="A81" s="44" t="s">
        <v>209</v>
      </c>
      <c r="B81" s="26" t="s">
        <v>210</v>
      </c>
      <c r="C81" s="17" t="s">
        <v>211</v>
      </c>
      <c r="D81" s="27" t="s">
        <v>199</v>
      </c>
      <c r="E81" s="26" t="s">
        <v>200</v>
      </c>
      <c r="F81" s="49" t="s">
        <v>207</v>
      </c>
      <c r="G81" s="17" t="s">
        <v>208</v>
      </c>
      <c r="H81" s="32">
        <v>26459353</v>
      </c>
      <c r="I81" s="29">
        <f t="shared" si="8"/>
        <v>25879360</v>
      </c>
      <c r="J81" s="29">
        <v>25879360</v>
      </c>
      <c r="K81" s="29">
        <v>0</v>
      </c>
      <c r="L81" s="29"/>
      <c r="M81" s="29"/>
      <c r="N81" s="29"/>
    </row>
    <row r="82" spans="1:14" s="42" customFormat="1" ht="112.5" customHeight="1" x14ac:dyDescent="0.25">
      <c r="A82" s="44" t="s">
        <v>212</v>
      </c>
      <c r="B82" s="26" t="s">
        <v>213</v>
      </c>
      <c r="C82" s="17" t="s">
        <v>214</v>
      </c>
      <c r="D82" s="27" t="s">
        <v>199</v>
      </c>
      <c r="E82" s="26" t="s">
        <v>200</v>
      </c>
      <c r="F82" s="49" t="s">
        <v>207</v>
      </c>
      <c r="G82" s="17" t="s">
        <v>215</v>
      </c>
      <c r="H82" s="32">
        <v>1243760</v>
      </c>
      <c r="I82" s="29">
        <f t="shared" si="8"/>
        <v>963400</v>
      </c>
      <c r="J82" s="29">
        <f>963400</f>
        <v>963400</v>
      </c>
      <c r="K82" s="29">
        <v>0</v>
      </c>
      <c r="L82" s="29"/>
      <c r="M82" s="29"/>
      <c r="N82" s="29"/>
    </row>
    <row r="83" spans="1:14" s="42" customFormat="1" ht="86.25" customHeight="1" x14ac:dyDescent="0.25">
      <c r="A83" s="44" t="s">
        <v>216</v>
      </c>
      <c r="B83" s="26" t="s">
        <v>217</v>
      </c>
      <c r="C83" s="17" t="s">
        <v>218</v>
      </c>
      <c r="D83" s="27" t="s">
        <v>199</v>
      </c>
      <c r="E83" s="26" t="s">
        <v>200</v>
      </c>
      <c r="F83" s="49" t="s">
        <v>207</v>
      </c>
      <c r="G83" s="17" t="s">
        <v>215</v>
      </c>
      <c r="H83" s="32">
        <v>2498004</v>
      </c>
      <c r="I83" s="29">
        <f>J83+K83+L83+M83+N83</f>
        <v>2362809</v>
      </c>
      <c r="J83" s="29">
        <f>2362809</f>
        <v>2362809</v>
      </c>
      <c r="K83" s="29">
        <v>0</v>
      </c>
      <c r="L83" s="29"/>
      <c r="M83" s="29"/>
      <c r="N83" s="29"/>
    </row>
    <row r="84" spans="1:14" s="24" customFormat="1" ht="87" customHeight="1" x14ac:dyDescent="0.2">
      <c r="A84" s="15">
        <v>4</v>
      </c>
      <c r="B84" s="16" t="s">
        <v>219</v>
      </c>
      <c r="C84" s="21" t="s">
        <v>23</v>
      </c>
      <c r="D84" s="21" t="s">
        <v>23</v>
      </c>
      <c r="E84" s="21" t="s">
        <v>23</v>
      </c>
      <c r="F84" s="47" t="s">
        <v>220</v>
      </c>
      <c r="G84" s="21" t="s">
        <v>23</v>
      </c>
      <c r="H84" s="32">
        <v>0</v>
      </c>
      <c r="I84" s="20">
        <f>I85</f>
        <v>218047332</v>
      </c>
      <c r="J84" s="20">
        <f t="shared" ref="J84:N84" si="14">J85</f>
        <v>218047332</v>
      </c>
      <c r="K84" s="20">
        <f t="shared" si="14"/>
        <v>0</v>
      </c>
      <c r="L84" s="20">
        <f t="shared" si="14"/>
        <v>0</v>
      </c>
      <c r="M84" s="20">
        <f t="shared" si="14"/>
        <v>0</v>
      </c>
      <c r="N84" s="20">
        <f t="shared" si="14"/>
        <v>0</v>
      </c>
    </row>
    <row r="85" spans="1:14" s="24" customFormat="1" ht="90.75" customHeight="1" x14ac:dyDescent="0.2">
      <c r="A85" s="15"/>
      <c r="B85" s="16"/>
      <c r="C85" s="21"/>
      <c r="D85" s="22" t="s">
        <v>221</v>
      </c>
      <c r="E85" s="47" t="s">
        <v>222</v>
      </c>
      <c r="F85" s="47" t="s">
        <v>220</v>
      </c>
      <c r="G85" s="21"/>
      <c r="H85" s="50"/>
      <c r="I85" s="20">
        <f>I87+I86</f>
        <v>218047332</v>
      </c>
      <c r="J85" s="20">
        <f t="shared" ref="J85:N85" si="15">J87+J86</f>
        <v>218047332</v>
      </c>
      <c r="K85" s="20">
        <f t="shared" si="15"/>
        <v>0</v>
      </c>
      <c r="L85" s="20">
        <f t="shared" si="15"/>
        <v>0</v>
      </c>
      <c r="M85" s="20">
        <f t="shared" si="15"/>
        <v>0</v>
      </c>
      <c r="N85" s="20">
        <f t="shared" si="15"/>
        <v>0</v>
      </c>
    </row>
    <row r="86" spans="1:14" s="2" customFormat="1" ht="89.25" customHeight="1" x14ac:dyDescent="0.25">
      <c r="A86" s="40" t="s">
        <v>223</v>
      </c>
      <c r="B86" s="26" t="s">
        <v>224</v>
      </c>
      <c r="C86" s="17" t="s">
        <v>225</v>
      </c>
      <c r="D86" s="27" t="s">
        <v>221</v>
      </c>
      <c r="E86" s="49" t="s">
        <v>222</v>
      </c>
      <c r="F86" s="49" t="s">
        <v>220</v>
      </c>
      <c r="G86" s="17" t="s">
        <v>150</v>
      </c>
      <c r="H86" s="32">
        <v>300000000</v>
      </c>
      <c r="I86" s="29">
        <f t="shared" si="8"/>
        <v>100000000</v>
      </c>
      <c r="J86" s="29">
        <v>100000000</v>
      </c>
      <c r="K86" s="29">
        <v>0</v>
      </c>
      <c r="L86" s="29"/>
      <c r="M86" s="29"/>
      <c r="N86" s="29"/>
    </row>
    <row r="87" spans="1:14" s="2" customFormat="1" ht="129" customHeight="1" x14ac:dyDescent="0.25">
      <c r="A87" s="40" t="s">
        <v>226</v>
      </c>
      <c r="B87" s="26" t="s">
        <v>227</v>
      </c>
      <c r="C87" s="17" t="s">
        <v>228</v>
      </c>
      <c r="D87" s="27" t="s">
        <v>221</v>
      </c>
      <c r="E87" s="49" t="s">
        <v>229</v>
      </c>
      <c r="F87" s="49" t="s">
        <v>220</v>
      </c>
      <c r="G87" s="17" t="s">
        <v>150</v>
      </c>
      <c r="H87" s="32">
        <v>205284779</v>
      </c>
      <c r="I87" s="29">
        <f t="shared" si="8"/>
        <v>118047332</v>
      </c>
      <c r="J87" s="29">
        <v>118047332</v>
      </c>
      <c r="K87" s="29">
        <v>0</v>
      </c>
      <c r="L87" s="29"/>
      <c r="M87" s="29"/>
      <c r="N87" s="29"/>
    </row>
    <row r="88" spans="1:14" ht="21" customHeight="1" x14ac:dyDescent="0.25">
      <c r="A88" s="37" t="s">
        <v>23</v>
      </c>
      <c r="B88" s="17" t="s">
        <v>23</v>
      </c>
      <c r="C88" s="17" t="s">
        <v>23</v>
      </c>
      <c r="D88" s="17" t="s">
        <v>23</v>
      </c>
      <c r="E88" s="17" t="s">
        <v>23</v>
      </c>
      <c r="F88" s="17" t="s">
        <v>23</v>
      </c>
      <c r="G88" s="17" t="s">
        <v>23</v>
      </c>
      <c r="H88" s="19" t="s">
        <v>230</v>
      </c>
      <c r="I88" s="20">
        <f>J88+K88+L88+M88+N88</f>
        <v>1862815500</v>
      </c>
      <c r="J88" s="20">
        <f>J84+J77+J54+J14</f>
        <v>1804722988</v>
      </c>
      <c r="K88" s="20">
        <f>K84+K77+K54+K14</f>
        <v>58092512</v>
      </c>
      <c r="L88" s="20">
        <f>L84+L77+L54+L14</f>
        <v>0</v>
      </c>
      <c r="M88" s="20">
        <f>M84+M77+M54+M14</f>
        <v>0</v>
      </c>
      <c r="N88" s="20">
        <f>N84+N77+N54+N14</f>
        <v>0</v>
      </c>
    </row>
    <row r="89" spans="1:14" ht="12.75" customHeight="1" x14ac:dyDescent="0.25"/>
    <row r="90" spans="1:14" ht="49.5" customHeight="1" x14ac:dyDescent="0.3">
      <c r="B90" s="57" t="s">
        <v>232</v>
      </c>
      <c r="C90" s="57"/>
      <c r="D90" s="57"/>
      <c r="E90" s="57"/>
      <c r="F90" s="51"/>
      <c r="G90" s="52"/>
      <c r="H90" s="58" t="s">
        <v>233</v>
      </c>
      <c r="I90" s="58"/>
      <c r="J90" s="58"/>
      <c r="K90" s="58"/>
      <c r="L90" s="58"/>
      <c r="M90" s="53"/>
      <c r="N90" s="53"/>
    </row>
  </sheetData>
  <mergeCells count="18">
    <mergeCell ref="A7:N7"/>
    <mergeCell ref="K1:N1"/>
    <mergeCell ref="K2:M2"/>
    <mergeCell ref="A4:N4"/>
    <mergeCell ref="A5:N5"/>
    <mergeCell ref="A6:N6"/>
    <mergeCell ref="A11:A12"/>
    <mergeCell ref="B11:B12"/>
    <mergeCell ref="C11:C12"/>
    <mergeCell ref="D11:D12"/>
    <mergeCell ref="E11:E12"/>
    <mergeCell ref="G11:G12"/>
    <mergeCell ref="H11:H12"/>
    <mergeCell ref="I11:I12"/>
    <mergeCell ref="J11:N11"/>
    <mergeCell ref="B90:E90"/>
    <mergeCell ref="H90:L90"/>
    <mergeCell ref="F11:F12"/>
  </mergeCells>
  <printOptions horizontalCentered="1"/>
  <pageMargins left="0.51181102362204722" right="0.51181102362204722" top="0.78740157480314965" bottom="0.98425196850393704" header="0.31496062992125984" footer="0.31496062992125984"/>
  <pageSetup paperSize="9" scale="59" fitToHeight="100" orientation="landscape" r:id="rId1"/>
  <headerFooter differentFirst="1">
    <oddHeader>&amp;C&amp;"Times New Roman,обычный"&amp;11 11</oddHeader>
  </headerFooter>
  <rowBreaks count="3" manualBreakCount="3">
    <brk id="26" max="15" man="1"/>
    <brk id="68" max="13" man="1"/>
    <brk id="7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ПІП СВОД</vt:lpstr>
      <vt:lpstr>'ПІП СВОД'!Заголовки_для_печати</vt:lpstr>
      <vt:lpstr>'ПІП СВОД'!Область_печати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Китиця Олена</dc:creator>
  <cp:lastModifiedBy>user</cp:lastModifiedBy>
  <cp:lastPrinted>2026-05-05T07:27:07Z</cp:lastPrinted>
  <dcterms:created xsi:type="dcterms:W3CDTF">2026-04-21T11:29:21Z</dcterms:created>
  <dcterms:modified xsi:type="dcterms:W3CDTF">2026-05-05T07:30:24Z</dcterms:modified>
</cp:coreProperties>
</file>