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20" yWindow="-120" windowWidth="20730" windowHeight="11160"/>
  </bookViews>
  <sheets>
    <sheet name="ПІП СВОД" sheetId="4" r:id="rId1"/>
  </sheets>
  <definedNames>
    <definedName name="_xlnm.Print_Titles" localSheetId="0">'ПІП СВОД'!$11:$13</definedName>
    <definedName name="_xlnm.Print_Area" localSheetId="0">'ПІП СВОД'!$A$1:$N$107</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05" i="4" l="1"/>
  <c r="L105" i="4"/>
  <c r="M105" i="4"/>
  <c r="N105" i="4"/>
  <c r="J105" i="4"/>
  <c r="I105" i="4"/>
  <c r="J96" i="4"/>
  <c r="K96" i="4"/>
  <c r="L96" i="4"/>
  <c r="M96" i="4"/>
  <c r="N96" i="4"/>
  <c r="I96" i="4"/>
  <c r="J97" i="4"/>
  <c r="K97" i="4"/>
  <c r="L97" i="4"/>
  <c r="M97" i="4"/>
  <c r="N97" i="4"/>
  <c r="I97" i="4"/>
  <c r="I99" i="4"/>
  <c r="I98" i="4"/>
  <c r="H98" i="4"/>
  <c r="J80" i="4" l="1"/>
  <c r="J82" i="4"/>
  <c r="J38" i="4"/>
  <c r="H38" i="4"/>
  <c r="J52" i="4"/>
  <c r="J43" i="4"/>
  <c r="J47" i="4"/>
  <c r="J44" i="4"/>
  <c r="J45" i="4"/>
  <c r="J49" i="4"/>
  <c r="J39" i="4"/>
  <c r="L30" i="4" l="1"/>
  <c r="J30" i="4"/>
  <c r="H32" i="4" l="1"/>
  <c r="H30" i="4"/>
  <c r="K68" i="4" l="1"/>
  <c r="L68" i="4"/>
  <c r="M68" i="4"/>
  <c r="N68" i="4"/>
  <c r="J69" i="4"/>
  <c r="K101" i="4" l="1"/>
  <c r="L101" i="4"/>
  <c r="M101" i="4"/>
  <c r="N101" i="4"/>
  <c r="I104" i="4"/>
  <c r="J103" i="4"/>
  <c r="J101" i="4" s="1"/>
  <c r="I74" i="4"/>
  <c r="H74" i="4"/>
  <c r="J31" i="4"/>
  <c r="K31" i="4"/>
  <c r="L31" i="4"/>
  <c r="M31" i="4"/>
  <c r="N31" i="4"/>
  <c r="J29" i="4"/>
  <c r="K29" i="4"/>
  <c r="L29" i="4"/>
  <c r="M29" i="4"/>
  <c r="N29" i="4"/>
  <c r="J18" i="4"/>
  <c r="K18" i="4"/>
  <c r="L18" i="4"/>
  <c r="M18" i="4"/>
  <c r="N18" i="4"/>
  <c r="H18" i="4"/>
  <c r="J15" i="4"/>
  <c r="K15" i="4"/>
  <c r="L15" i="4"/>
  <c r="M15" i="4"/>
  <c r="N15" i="4"/>
  <c r="I32" i="4"/>
  <c r="I31" i="4" s="1"/>
  <c r="I30" i="4"/>
  <c r="I20" i="4"/>
  <c r="I19" i="4"/>
  <c r="I17" i="4"/>
  <c r="I16" i="4"/>
  <c r="H39" i="4"/>
  <c r="I18" i="4" l="1"/>
  <c r="I29" i="4"/>
  <c r="O32" i="4"/>
  <c r="I15" i="4"/>
  <c r="J83" i="4" l="1"/>
  <c r="K83" i="4"/>
  <c r="L83" i="4"/>
  <c r="M83" i="4"/>
  <c r="N83" i="4"/>
  <c r="I84" i="4"/>
  <c r="I83" i="4" s="1"/>
  <c r="J100" i="4" l="1"/>
  <c r="K100" i="4"/>
  <c r="L100" i="4"/>
  <c r="M100" i="4"/>
  <c r="N100" i="4"/>
  <c r="I103" i="4"/>
  <c r="J61" i="4" l="1"/>
  <c r="I61" i="4" s="1"/>
  <c r="J56" i="4"/>
  <c r="I56" i="4" s="1"/>
  <c r="J55" i="4"/>
  <c r="I55" i="4" s="1"/>
  <c r="J54" i="4"/>
  <c r="I54" i="4" s="1"/>
  <c r="J53" i="4"/>
  <c r="I53" i="4" s="1"/>
  <c r="I52" i="4"/>
  <c r="I49" i="4"/>
  <c r="I47" i="4"/>
  <c r="I45" i="4"/>
  <c r="I44" i="4"/>
  <c r="I43" i="4"/>
  <c r="J42" i="4"/>
  <c r="I42" i="4" s="1"/>
  <c r="I39" i="4"/>
  <c r="I38" i="4"/>
  <c r="I28" i="4"/>
  <c r="I27" i="4"/>
  <c r="I26" i="4"/>
  <c r="I25" i="4"/>
  <c r="I24" i="4"/>
  <c r="I23" i="4"/>
  <c r="I22" i="4"/>
  <c r="I35" i="4"/>
  <c r="I34" i="4"/>
  <c r="I63" i="4"/>
  <c r="I62" i="4"/>
  <c r="I60" i="4"/>
  <c r="I59" i="4"/>
  <c r="I58" i="4"/>
  <c r="I57" i="4"/>
  <c r="I51" i="4"/>
  <c r="I50" i="4"/>
  <c r="I48" i="4"/>
  <c r="I46" i="4"/>
  <c r="I41" i="4"/>
  <c r="I40" i="4"/>
  <c r="K90" i="4"/>
  <c r="K89" i="4" s="1"/>
  <c r="L90" i="4"/>
  <c r="L89" i="4" s="1"/>
  <c r="M90" i="4"/>
  <c r="M89" i="4" s="1"/>
  <c r="N90" i="4"/>
  <c r="N89" i="4" s="1"/>
  <c r="J95" i="4"/>
  <c r="I95" i="4" s="1"/>
  <c r="J94" i="4"/>
  <c r="I94" i="4" s="1"/>
  <c r="L85" i="4"/>
  <c r="M85" i="4"/>
  <c r="N85" i="4"/>
  <c r="K85" i="4"/>
  <c r="J88" i="4"/>
  <c r="J86" i="4"/>
  <c r="I80" i="4"/>
  <c r="I79" i="4"/>
  <c r="J78" i="4"/>
  <c r="I78" i="4" s="1"/>
  <c r="I77" i="4"/>
  <c r="J76" i="4"/>
  <c r="J73" i="4"/>
  <c r="J85" i="4" l="1"/>
  <c r="K64" i="4"/>
  <c r="I21" i="4"/>
  <c r="J90" i="4"/>
  <c r="J89" i="4" s="1"/>
  <c r="I36" i="4"/>
  <c r="I86" i="4"/>
  <c r="I102" i="4"/>
  <c r="I101" i="4" s="1"/>
  <c r="I93" i="4"/>
  <c r="I92" i="4"/>
  <c r="I91" i="4"/>
  <c r="I88" i="4"/>
  <c r="I87" i="4"/>
  <c r="I82" i="4"/>
  <c r="I81" i="4"/>
  <c r="I76" i="4"/>
  <c r="I75" i="4"/>
  <c r="I73" i="4"/>
  <c r="I72" i="4"/>
  <c r="I33" i="4"/>
  <c r="J71" i="4"/>
  <c r="I71" i="4" s="1"/>
  <c r="J70" i="4"/>
  <c r="J68" i="4" s="1"/>
  <c r="I68" i="4" s="1"/>
  <c r="I69" i="4"/>
  <c r="J66" i="4"/>
  <c r="I66" i="4" s="1"/>
  <c r="J67" i="4"/>
  <c r="I70" i="4" l="1"/>
  <c r="I14" i="4"/>
  <c r="J65" i="4"/>
  <c r="I100" i="4"/>
  <c r="I67" i="4"/>
  <c r="I65" i="4" s="1"/>
  <c r="I90" i="4"/>
  <c r="I89" i="4" s="1"/>
  <c r="I85" i="4"/>
  <c r="J36" i="4"/>
  <c r="K36" i="4"/>
  <c r="L36" i="4"/>
  <c r="M36" i="4"/>
  <c r="N36" i="4"/>
  <c r="J21" i="4"/>
  <c r="K21" i="4"/>
  <c r="L21" i="4"/>
  <c r="M21" i="4"/>
  <c r="N21" i="4"/>
  <c r="J33" i="4"/>
  <c r="K33" i="4"/>
  <c r="L33" i="4"/>
  <c r="M33" i="4"/>
  <c r="N33" i="4"/>
  <c r="L14" i="4" l="1"/>
  <c r="K14" i="4"/>
  <c r="K111" i="4" s="1"/>
  <c r="J14" i="4"/>
  <c r="J64" i="4"/>
  <c r="N14" i="4"/>
  <c r="M14" i="4"/>
  <c r="I64" i="4"/>
  <c r="N65" i="4"/>
  <c r="N64" i="4" s="1"/>
  <c r="M65" i="4"/>
  <c r="L65" i="4"/>
  <c r="L64" i="4" l="1"/>
  <c r="L111" i="4" s="1"/>
  <c r="M64" i="4"/>
  <c r="I111" i="4" l="1"/>
  <c r="J111" i="4"/>
</calcChain>
</file>

<file path=xl/sharedStrings.xml><?xml version="1.0" encoding="utf-8"?>
<sst xmlns="http://schemas.openxmlformats.org/spreadsheetml/2006/main" count="533" uniqueCount="271">
  <si>
    <t>у тому числі за рахунок:</t>
  </si>
  <si>
    <t>коштів місцевого бюджету</t>
  </si>
  <si>
    <t>міжбюджетних трансфертів з державного бюджету</t>
  </si>
  <si>
    <t xml:space="preserve">міжбюджетних трансфертів з інших місцевих бюджетів </t>
  </si>
  <si>
    <t>місцевих запозичень</t>
  </si>
  <si>
    <t>інших джерел</t>
  </si>
  <si>
    <t>Х</t>
  </si>
  <si>
    <t>УСЬОГО</t>
  </si>
  <si>
    <t>Загальна вартість публічного інвестиційного проєкту/ програми публічних інвестицій</t>
  </si>
  <si>
    <t>№ з/п</t>
  </si>
  <si>
    <t>Код Програмної класифікації видатків та кредитування місцевого бюджету</t>
  </si>
  <si>
    <t>Найменування бюджетної програми згідно з Типовою програмною класифікацією видатків та кредитування місцевого бюджету</t>
  </si>
  <si>
    <t>Обсяг бюджетних коштів, спрямованих на реалізацію публічного інвестиційного проєкту/ програми публічних інвестицій 
у 2026 році</t>
  </si>
  <si>
    <t>1.1</t>
  </si>
  <si>
    <t>1.2</t>
  </si>
  <si>
    <t>2.1</t>
  </si>
  <si>
    <t>2.2</t>
  </si>
  <si>
    <t>Найменування галузі (сектору) для публічного інвестування/ публічного інвестиційного проєкту/ програми публічних інвестицій</t>
  </si>
  <si>
    <t>Унікальний ідентифікатор проєкту/ програми</t>
  </si>
  <si>
    <t>Найменування відповідального головного розпорядника коштів місцевого бюджету за галузь (сектор) / головного розпорядника коштів місцевого бюджету / відповідального виконавця</t>
  </si>
  <si>
    <t>Період реалізації публічного інвестиційного проєкту/ програми публічних інвестицій 
(рік початку і завершення)</t>
  </si>
  <si>
    <t>0410000000</t>
  </si>
  <si>
    <t>(код бюджету)</t>
  </si>
  <si>
    <t>Обсяги</t>
  </si>
  <si>
    <t xml:space="preserve">публічних інвестицій у розрізі публічних інвестиційних проєктів </t>
  </si>
  <si>
    <t>та програм публічних інвестицій</t>
  </si>
  <si>
    <t>у 2026 році</t>
  </si>
  <si>
    <t>(грн)</t>
  </si>
  <si>
    <t>Освіта і наука</t>
  </si>
  <si>
    <t>1.3</t>
  </si>
  <si>
    <t>1.4</t>
  </si>
  <si>
    <t>1.5</t>
  </si>
  <si>
    <t>1.6</t>
  </si>
  <si>
    <t>1.7</t>
  </si>
  <si>
    <t>1.8</t>
  </si>
  <si>
    <t>Департамент капітального будівництва Дніпропетровської обласної державної адміністрації</t>
  </si>
  <si>
    <t>Підготовка та реалізація публічних інвестиційних проектів / програм публічних інвестицій за рахунок коштів місцевого бюджету в галузі освіти</t>
  </si>
  <si>
    <t>1511300</t>
  </si>
  <si>
    <t>Криворізька міська територіальна громада</t>
  </si>
  <si>
    <t>Капітальний ремонт з енергомодернізації будівлі гуртожитку, що розташована за адресою: вул. Сергія Колачевського, 133, м. Кривий Ріг Дніпропетровської області</t>
  </si>
  <si>
    <t>Дніпровська міська територіальна громада</t>
  </si>
  <si>
    <t>1.9</t>
  </si>
  <si>
    <t>1.10</t>
  </si>
  <si>
    <t>1.11</t>
  </si>
  <si>
    <t>1.12</t>
  </si>
  <si>
    <t>1.13</t>
  </si>
  <si>
    <t>1.14</t>
  </si>
  <si>
    <t>1.15</t>
  </si>
  <si>
    <t>1.16</t>
  </si>
  <si>
    <t>1.17</t>
  </si>
  <si>
    <t>1.18</t>
  </si>
  <si>
    <t>1.19</t>
  </si>
  <si>
    <t>1.20</t>
  </si>
  <si>
    <t>1.21</t>
  </si>
  <si>
    <t>1.22</t>
  </si>
  <si>
    <t>Божедарівська селищна територіальна громада</t>
  </si>
  <si>
    <t>Софіївка селищна територіальна громада</t>
  </si>
  <si>
    <t>1.23</t>
  </si>
  <si>
    <t>Департамент освіти і науки Дніпропетровської обласної державної адміністрації</t>
  </si>
  <si>
    <t>0611300</t>
  </si>
  <si>
    <t>061125-7DDA0867</t>
  </si>
  <si>
    <t>120925-8FDF4E31</t>
  </si>
  <si>
    <t>211025-251E6B2D</t>
  </si>
  <si>
    <t>120925-7871EC08</t>
  </si>
  <si>
    <t>121125-A39575EE</t>
  </si>
  <si>
    <t>120925-D1A23C2B</t>
  </si>
  <si>
    <t>121125-4ED510B7</t>
  </si>
  <si>
    <t>120925-34EB55C5</t>
  </si>
  <si>
    <t>120925-A58ABF0C</t>
  </si>
  <si>
    <t>120925-5D577461</t>
  </si>
  <si>
    <t>120925-CB1A942A</t>
  </si>
  <si>
    <t>120925-4B9EBFEB</t>
  </si>
  <si>
    <t>120925-0D818241</t>
  </si>
  <si>
    <t>121125-18DF10F7</t>
  </si>
  <si>
    <t>120925-0A0B75AB</t>
  </si>
  <si>
    <t>120925-3C2A41F0</t>
  </si>
  <si>
    <t>120925-22267E52</t>
  </si>
  <si>
    <t>120925-D35031F2</t>
  </si>
  <si>
    <t>120925-5F9FDBE5</t>
  </si>
  <si>
    <t>120925-0DD72326</t>
  </si>
  <si>
    <t>120925-1C8470F2</t>
  </si>
  <si>
    <t>120925-D287A610</t>
  </si>
  <si>
    <t>Департамент охорони здоров’я Дніпропетровської обласної державної адміністрації</t>
  </si>
  <si>
    <t>Підготовка та реалізація публічних інвестиційних проектів / програм публічних інвестицій за рахунок коштів місцевого бюджету в галузі охорони здоров’я</t>
  </si>
  <si>
    <t>1512170</t>
  </si>
  <si>
    <t>2.3</t>
  </si>
  <si>
    <t>2.4</t>
  </si>
  <si>
    <t>2.5</t>
  </si>
  <si>
    <t>2.6</t>
  </si>
  <si>
    <t>2.7</t>
  </si>
  <si>
    <t>160925-C3E5C674</t>
  </si>
  <si>
    <t>1517381</t>
  </si>
  <si>
    <t>Реалізація проектів в рамках Програми з відновлення України</t>
  </si>
  <si>
    <t>160925-8C9A73F5</t>
  </si>
  <si>
    <t>160925-00C5B347</t>
  </si>
  <si>
    <t>160925-F1C22CC6</t>
  </si>
  <si>
    <t>081025-0865DDFD</t>
  </si>
  <si>
    <t>231025-A1FD923B</t>
  </si>
  <si>
    <t>160925-150D62B9</t>
  </si>
  <si>
    <t>160925-CA51D59D</t>
  </si>
  <si>
    <t>2.8</t>
  </si>
  <si>
    <t>Соціальна сфера</t>
  </si>
  <si>
    <t>Департамент соціального захисту населення Дніпропетровської обласної державної адміністрації </t>
  </si>
  <si>
    <t>Підготовка та реалізація публічних інвестиційних проектів / програм публічних інвестицій за рахунок коштів місцевого бюджету в галузі соціального захисту та соціального забезпечення</t>
  </si>
  <si>
    <t>0813250</t>
  </si>
  <si>
    <t>3.1</t>
  </si>
  <si>
    <t>3.2</t>
  </si>
  <si>
    <t>3.3</t>
  </si>
  <si>
    <t>121125-CEBB18D1</t>
  </si>
  <si>
    <t>131125-641853F5</t>
  </si>
  <si>
    <t>Муніципальна інфраструктура та послуги</t>
  </si>
  <si>
    <t>Департамент житлово-комунального господарства та будівництва Дніпропетровської обласної державної адміністрації</t>
  </si>
  <si>
    <t>Підготовка та реалізація публічних інвестиційних проектів / програм публічних інвестицій за рахунок коштів місцевого бюджету в галузі охорони навколишнього природного середовища</t>
  </si>
  <si>
    <t>Підготовка та реалізація публічних інвестиційних проектів / програм публічних інвестицій за рахунок коштів місцевого бюджету в галузі житлово-комунального господарства</t>
  </si>
  <si>
    <t>1216091</t>
  </si>
  <si>
    <t>241025-4D8D4609</t>
  </si>
  <si>
    <t>Придбання обладнання, техніки, машин, механізмів та устаткування для збирання, перевезення, оброблення побутових відходів та відходів, що утворилися через пошкодження (руйнування) будівель та споруд унаслідок бойових дій, терористичних актів, диверсій або проведення робіт з ліквідації їх наслідків</t>
  </si>
  <si>
    <t>4.1</t>
  </si>
  <si>
    <t>4.2</t>
  </si>
  <si>
    <t>271025-6CAA4BDF</t>
  </si>
  <si>
    <t>А</t>
  </si>
  <si>
    <t>Департамент соціального захисту населення Дніпропетровської обласної державної адміністрації</t>
  </si>
  <si>
    <t>Капітальний ремонт Комунального закладу  “Дошкільний навчальний заклад (ясла-садок) № 260” Криворізької міської ради за адресою: вул. Доватора, 5А, м. Кривий Ріг, Дніпропетровська область (у т. ч. ПКД)</t>
  </si>
  <si>
    <t xml:space="preserve">Капітальний ремонт (санація) будівель дитячого дошкільного навчального закладу № 2 “Ромашка”, за адресою: вул. Шкільна, 19Б, смт Софіївка, Софіївського району, Дніпропетровської області ( у т. ч. ПКД) </t>
  </si>
  <si>
    <t>Нове будівництво захисної споруди цивільного захисту № 1 для КП “Регіональний медичний центр родинного здоров’я” Дніпропетровської обласної ради” за адресою: вул. Космічна, 13, м. Дніпро (у т. ч. ПКД)</t>
  </si>
  <si>
    <t>Реконструкція відділення екстреної медичної допомоги КП “Новомосковська центральна районна лікарня” Дніпропетровської обласної ради” за адресою: м. Новомосковськ, вул. Гетьманська, 238 ( у т. ч. ПКД)</t>
  </si>
  <si>
    <t>2026</t>
  </si>
  <si>
    <t>Мозолевська сільська  територіальна громада</t>
  </si>
  <si>
    <t>Самарівська міська територіальна громада</t>
  </si>
  <si>
    <t>Нове будівництво  протирадіаційного укриття (ПРУ)  для Криворізького ліцею № 95 Криворізької міської   ради  за адресою: вул. Соборності, буд. 20А,  
м. Кривий Ріг, Дніпропетровська обл., 50006 (у т. ч. ПКД)</t>
  </si>
  <si>
    <t>Реконструкція Комунального закладу  “Дошкільний навчальний заклад (ясла-садок) № 70” Криворізької міської ради за адресою:  вул. Кривбасівська, 54-А, 
м. Кривий Ріг, Дніпропетровська область (у т. ч. ПКД)</t>
  </si>
  <si>
    <t>180326-5D92B354</t>
  </si>
  <si>
    <t>160925-D8527168</t>
  </si>
  <si>
    <t>Жовтоводська міська територіальна громада</t>
  </si>
  <si>
    <t>260326-CE312FF2</t>
  </si>
  <si>
    <t>110326-6279F76D</t>
  </si>
  <si>
    <t>0712170</t>
  </si>
  <si>
    <t>130326-B02F5CEA</t>
  </si>
  <si>
    <t>180326-0FDB84C9</t>
  </si>
  <si>
    <t>160326-C8902EB6</t>
  </si>
  <si>
    <t xml:space="preserve">Реконструкція системи газопостачання котельні КЗ “Зеленопільський ПНІ” ДОР” за адресою: Дніпропетровська обл., Криворізький р-н., с. Зелене поле, вул. Південна, 46А, приєднаного до ГРМ </t>
  </si>
  <si>
    <t>140326-7ACFBAEA</t>
  </si>
  <si>
    <t>160326-4ADC8931</t>
  </si>
  <si>
    <t>160326-953FF361</t>
  </si>
  <si>
    <t>160326-6E63D3E7</t>
  </si>
  <si>
    <t>160326-678F29E6</t>
  </si>
  <si>
    <t>110326-BB37D456</t>
  </si>
  <si>
    <t>260226-838C8250</t>
  </si>
  <si>
    <t>250326-04D6DBA2</t>
  </si>
  <si>
    <t>120326-D930BD7D</t>
  </si>
  <si>
    <t>1.24</t>
  </si>
  <si>
    <t>1.25</t>
  </si>
  <si>
    <t>1.26</t>
  </si>
  <si>
    <t>2.9</t>
  </si>
  <si>
    <t>2.10</t>
  </si>
  <si>
    <t>2.11</t>
  </si>
  <si>
    <t>2.12</t>
  </si>
  <si>
    <t>1.27</t>
  </si>
  <si>
    <t>1.28</t>
  </si>
  <si>
    <t>1.29</t>
  </si>
  <si>
    <t>1.30</t>
  </si>
  <si>
    <t>1.31</t>
  </si>
  <si>
    <t>2.14</t>
  </si>
  <si>
    <t>3.4</t>
  </si>
  <si>
    <t>3.5</t>
  </si>
  <si>
    <t>Капітальний ремонт Криворізького Центрально-Міського ліцею Криворізької міської ради за адресою: вул. Лермонтова, 12, м. Кривий Ріг, Дніпропетровська область (у т. ч. ПКД)</t>
  </si>
  <si>
    <t>0611221</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</si>
  <si>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 забезпечення енергоефективності, безпеки та інклюзивності освітнього простору</t>
  </si>
  <si>
    <t>Охорона здоров’я</t>
  </si>
  <si>
    <t>2025 - 2026</t>
  </si>
  <si>
    <t>2021 - 2026</t>
  </si>
  <si>
    <t>2023 - 2026</t>
  </si>
  <si>
    <t>2021 - 2028</t>
  </si>
  <si>
    <t>2021 - 2027</t>
  </si>
  <si>
    <t>2021 - 2029</t>
  </si>
  <si>
    <t>2024 - 2028</t>
  </si>
  <si>
    <t>2017 - 2028</t>
  </si>
  <si>
    <t>2015 - 2026</t>
  </si>
  <si>
    <t>2019 - 2026</t>
  </si>
  <si>
    <t>2026 - 2027</t>
  </si>
  <si>
    <t>2026 - 2028</t>
  </si>
  <si>
    <t>2024 - 2027</t>
  </si>
  <si>
    <t>2026 - 2030</t>
  </si>
  <si>
    <t>2016 - 2028</t>
  </si>
  <si>
    <t>2016 - 2026</t>
  </si>
  <si>
    <t>2024 - 2026</t>
  </si>
  <si>
    <t>НПЦ “Роботизований комплекс складання та зварювання” Дніпровського центру професійно - технічної освіти</t>
  </si>
  <si>
    <t>Навчально-практичний центр “Інжинірінг робототехнічних систем” на базі Дніпровського фахового коледжу радіоелектроніки</t>
  </si>
  <si>
    <t>Капітальний ремонт протирадіаційного укриття № 15663, що розташоване в приміщенні навчального корпусу за адресою: Дніпропетровська область, Нікопольський район, с-ще. Томаківка, вулиця Шосейна, будинок 10 (КЗО “Томаківський професійний аграрний ліцей” ДОР”)</t>
  </si>
  <si>
    <t>Будівництво споруди цивільного захисту з улаштуванням переходу у комунальному закладі “Дніпропетровський дитячій будинок-інтернат” Дніпропетровської обласної ради</t>
  </si>
  <si>
    <t>Реконструкція хлораторної цеху очисних споруд КП ДОР “Аульський водовід” Дніпропетровська обл., Криничанський р-н, смт Аули, Комплекс будівель та споруд №2</t>
  </si>
  <si>
    <t>Капітальний ремонт будівлі нового хірургічного корпусу Комунального закладу “Дніпропетровська обласна клінічна лікарня ім. І.І. Мечникова” з утеплюванням фасаду та підсиленням опорних ділянок спирання плит перекриття по блокам “А” і “Д”. Коригування ( у т. ч. ПКД)</t>
  </si>
  <si>
    <t>Облаштування навчально - практичного центру інноваційних енергетичних технологій (Кам’янський енергетичний фаховий коледж)</t>
  </si>
  <si>
    <t>Дооблаштування модернізованого навчально - практичного центру Дніпровського фахового коледжу технологій та дизайну</t>
  </si>
  <si>
    <t>Кулінарний ХАБ в рамках навчально-практичного центру Кухар. Кондитер. Майстер ресторанного обслуговування “АРТФУДцентр” (Державний професійно-технічний навчальний заклад "Криворізький навчально - виробничий центр")</t>
  </si>
  <si>
    <t>Створення на базі Дніпровського політехнічного фахового коледжу навчально - практичного центру з підготовки фахівців біохімічного виробництва</t>
  </si>
  <si>
    <t>Навчально - практичний центр гірничих технологій (Комунальний заклад освіти “Криворізький гірничий коледж” ДОР)</t>
  </si>
  <si>
    <t>Капітальний ремонт Комунального закладу  “Дошкільний навчальний заклад (ясла - садок) № 295” Криворізької міської ради за адресою:  мікрорайон Сонячний, 3-Б, м. Кривий Ріг, Дніпропетровська область (у т. ч. ПКД)</t>
  </si>
  <si>
    <t>Капітальний ремонт КЗО “Навчально-виховний комплекс № 122 “загальноосвітній навчальний заклад - дошкільний навчальний заклад” Дніпровської міської ради, за адресою:  м. Дніпро, вул. Кожедуба, 49 
(у т. ч. ПКД)</t>
  </si>
  <si>
    <t>Нове будівництво  протирадіаційного укриття (ПРУ)  для КЗО “Навчально-виховний комплекс № 122” загальноосвітній навчальний заклад - дошкільний навчальний заклад” Дніпровської міської ради, за адресою:  м. Дніпро, вул. Кожедуба, 49 
(у т. ч. ПКД)</t>
  </si>
  <si>
    <t>Нове будівництво протирадіаційного укриття (ПРУ) для Криворізької гімназії № 89 “Потенціал” Криворізької міської ради за адресою: вул. Мальовнича, 
буд. 1А, м. Кривий Ріг,  Дніпропетровської обл., 50054 (у т. ч. ПКД)</t>
  </si>
  <si>
    <t>Капітальний ремонт Криворізької гімназії № 95 за адресою:  вул. Соборності, 20А, м. Кривий Ріг, Дніпропетровська область 
(у т. ч. ПКД)</t>
  </si>
  <si>
    <t>Капітальний ремонт Комунального закладу “Дошкільний навчальний заклад (ясла-садок) комбінованого типу № 201” Криворізької міської ради за адресою:  вул. Алмазна,  41, м. Кривий Ріг, Дніпропетровська область (у т. ч. ПКД)</t>
  </si>
  <si>
    <t>Капітальний ремонт Криворізької загальноосвітньої школи I - III ступенів 
№ 89 Криворізької міської ради Дніпропетровської області за адресою: 50054, місто Кривий Ріг, вулиця Мальовнича, будинок 1А (у т. ч. ПКД)</t>
  </si>
  <si>
    <t>Капітальний ремонт будівлі Криворізької загальноосвітньої 
школи I - III ступенів № 85 Криворізької міської ради Дніпропетровської області за адресою: 50046, місто Кривий Ріг, Військове містечко - 35, будинок 25а 
(у т. ч. ПКД)</t>
  </si>
  <si>
    <t>Капітальний ремонт будівлі Криворізької загальноосвітньої школи I - III ступенів № 85 Криворізької міської ради Дніпропетровської області за адресою: 50046, місто Кривий Ріг, мікрорайон Всебратське - 2, будинок 65б 
(у т. ч. ПКД)</t>
  </si>
  <si>
    <t>Реконструкція Криворізької загальноосвітньої школи І - ІІІ ступенів 
№ 37 Криворізької міської ради за адресою: вул. Таісії Буряченко, 17, 
м. Кривий Ріг, Дніпропетровська область 
(у т. ч. ПКД)</t>
  </si>
  <si>
    <t>Реконструкція технічного підвалу під споруду подвійного призначення (СПП) із захисними властивостями протирадіаційного укриття (ПРУ) для Комунального закладу дошкільної освіти (ясла - садок) комбінованого типу № 70 Криворізької міської ради за адресою: вул. Кривбасівська, 54-А, 
м. Кривий Ріг, Дніпропетровська область, 50024  (у т. ч. ПКД)</t>
  </si>
  <si>
    <t>Капітальний ремонт Комунального закладу “Дошкільний навчальний заклад (ясла - садок) № 180” Криворізької міської ради за адресою: вул. Віталія Матусевича, 8а, м. Кривий Ріг, Дніпропетровська область 
(у т. ч. ПКД)</t>
  </si>
  <si>
    <t>Капітальний ремонт Криворізької загальноосвітньої спеціалізованої школи I - III ступенів № 4 з поглибленим вивченням іноземних мов Криворізької міської ради за адресою: вул.  Героїв АТО, 15, м. Кривий Ріг, Дніпропетровська область (у т. ч. ПКД)</t>
  </si>
  <si>
    <t>Капітальний ремонт Криворізької загальноосвітньої школи І - ІІІ ступенів 
№ 60 Криворізької міської ради за адресою: вул. Українська, 66, м. Кривий Ріг, Дніпропетровська область (у т. ч. ПКД)</t>
  </si>
  <si>
    <t>Капітальний ремонт Комунального закладу дошкільної освіти (ясла - садок) № 301 Криворізької міської ради за адресою: бульвар Вечірній, буд. 24, м. Кривий Ріг, Дніпропетровська область (у т. ч. ПКД)</t>
  </si>
  <si>
    <t>Реконструкція будівлі дитячого садка в с. Чкалове Нікопольського району Дніпропетровської області (коригування), 
(у  т. ч. ПКД)</t>
  </si>
  <si>
    <t>Реконструкція частини приміщень Головного корпусу КНТ “Дніпропетровська обласна клінічна лікарня ім. І.І. Мечникова” ДОР” під Центр комбустіології та реконструктивної хірургії, за адресою: пл. Соборна, 14, м.Дніпро</t>
  </si>
  <si>
    <t>Реконструкція частини приміщення пологового будинку КП “Дніпропетровська обласна клінічна лікарня ім. І.І. Мечникова” ДОР” за адресою: пл. Соборна, 14, м. Дніпро</t>
  </si>
  <si>
    <t>Нове будівництво хірургічного корпусу (з переходом) КП “Дніпропетровська обласна дитяча лікарня” ДОР” за адресою: вул.Космічна, 13, м. Дніпро  
(у т. ч. ПКД)</t>
  </si>
  <si>
    <t>Реконструкція будівлі головного корпусу (блоки № 1, 2, 3) КЗ “ДОДКЛ” ДОР” по вул. Космічній, 13, м. Дніпро, в межах землекористування  (у т. ч. ПКД)</t>
  </si>
  <si>
    <t>Реконструкція Комунального некомерційного підприємства “Міський пологовий будинок № 1” Дніпровської міської ради за адресою: вул. Воскресенська, будинок 2, м. Дніпро 
(у т. ч. ПКД)</t>
  </si>
  <si>
    <t>Капітальний ремонт будівлі акушерського корпусу за адресою: вул. Героїв Чорнобиля, буд.16, м. Жовті Води,Дніпропетровська обл., 52209 (частина І поверху,ІІ поверх, заходи з енергозбереження будівлі) 
(у т. ч. ПКД)</t>
  </si>
  <si>
    <t>Нове будівництво захисної споруди цивільного захисту КП “Криворізька міська клінічна лікарня № 2” Криворізької міської ради за адресою: Дніпропетровська область, м. Кривий Ріг, майдан Олександра Химиченка, 2”  (у т. ч. ПКД)</t>
  </si>
  <si>
    <t>Капітальний ремонт будівлі КНП “Міська клінічна лікарня № 4” Дніпровської міської ради за адресою: м. Дніпро, вул. Ближня, 31. Коригування (у т. ч. ПКД)</t>
  </si>
  <si>
    <t xml:space="preserve">Реконструкція системи газопостачання котельні КЗ “Поливанівський психоневрологічний інтернат Дніпропетровської обласної ради” за адресою вул. Центральна, буд. 157, с. Поливанівка, Новомосковський р-н, Дніпропетровська область </t>
  </si>
  <si>
    <t>Капітальний ремонт КЗО “Божедарівська середня загальноосвітня школа І - ІІІ ступенів” Криничанської районної ради (чотири філії) вул. Лагерна, 14-Б, смт Щорськ, Криничанський район, Дніпропетровська область ( у т. ч. ПКД)</t>
  </si>
  <si>
    <t>1512175</t>
  </si>
  <si>
    <r>
      <t>Підготовка та реалізація публічних інвестиційних проектів / програм публічних інвестицій</t>
    </r>
    <r>
      <rPr>
        <b/>
        <vertAlign val="superscript"/>
        <sz val="11"/>
        <rFont val="Times New Roman"/>
        <family val="1"/>
        <charset val="204"/>
      </rPr>
      <t>1</t>
    </r>
    <r>
      <rPr>
        <b/>
        <sz val="11"/>
        <rFont val="Times New Roman"/>
        <family val="1"/>
        <charset val="204"/>
      </rPr>
      <t xml:space="preserve"> у галузі охорони здоров’я</t>
    </r>
  </si>
  <si>
    <r>
      <t>Підготовка та реалізація публічних інвестиційних проектів / програм публічних інвестицій</t>
    </r>
    <r>
      <rPr>
        <vertAlign val="superscript"/>
        <sz val="11"/>
        <rFont val="Times New Roman"/>
        <family val="1"/>
        <charset val="204"/>
      </rPr>
      <t>1</t>
    </r>
    <r>
      <rPr>
        <sz val="11"/>
        <rFont val="Times New Roman"/>
        <family val="1"/>
        <charset val="204"/>
      </rPr>
      <t xml:space="preserve"> у галузі охорони здоров’я</t>
    </r>
  </si>
  <si>
    <t>попередні</t>
  </si>
  <si>
    <t>відхилення</t>
  </si>
  <si>
    <t>0611183</t>
  </si>
  <si>
    <t>Закупівля шкільних автобусів для забезпечення безперешкодного доступу до освіти - Дніпропетровська область</t>
  </si>
  <si>
    <t>250426-4EB2B2EB</t>
  </si>
  <si>
    <t>0611184</t>
  </si>
  <si>
    <t>060526-93B12D48</t>
  </si>
  <si>
    <t>110626-9862C204</t>
  </si>
  <si>
    <t>0611251</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</si>
  <si>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безперешкодний доступ до якісної освіти – шкільні автобуси</t>
  </si>
  <si>
    <t>Виконання заходів щодо реалізації публічного інвестиційного проекту на безперешкодний доступ до якісної освіти – шкільні автобуси за рахунок субвенції з державного бюджету місцевим бюджетам</t>
  </si>
  <si>
    <t>280426-E91084A2</t>
  </si>
  <si>
    <t>180626-71711B8B</t>
  </si>
  <si>
    <t>220426-48C5FCED</t>
  </si>
  <si>
    <t>Нове будівництво реабілітаційного центру КНТ “Дніпровський обласний клінічний онкологічний диспансер” Дніпропетровської обласної ради” за адресою: Дніпропетровська область, місто Дніпро, вулиця Ребініна Лікаря, будинок 1 (у т. ч. ПКД)</t>
  </si>
  <si>
    <t>2016 - 2027</t>
  </si>
  <si>
    <t>2019-2027</t>
  </si>
  <si>
    <t>1.32</t>
  </si>
  <si>
    <t>1.33</t>
  </si>
  <si>
    <t>1.34</t>
  </si>
  <si>
    <t>2.15</t>
  </si>
  <si>
    <t>Створення освітнього простору у межах реформи “Нова українська школа”(облаштування лабораторій у закладах загальної середньої освіти – Дніпропетровська область)</t>
  </si>
  <si>
    <t>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школа”за рахунок субвенції з державного бюджету місцевим бюджетам</t>
  </si>
  <si>
    <t>Створення освітнього простору у межах реформи “Нова українська школа” (оснащення осередків для забезпечення викладання навчального предмета “Захист України”у закладах загальної середньої та професійної освіти Дніпропетровської області)</t>
  </si>
  <si>
    <t>Створення освітнього простору у межах реформи “Нова українська школа” (оснащення осередків для забезпечення викладання навчального предмета “Захист України” у закладах загальної середньої та професійної освіти Дніпропетровської області)</t>
  </si>
  <si>
    <t>Створення освітнього простору у межах реформи “Нова українська школа” облаштування лабораторій у закладах загальної середньої освіти – Дніпропетровська область)</t>
  </si>
  <si>
    <t>Нове будівництво водонапірної вежі для питної води КЗ “Верхівцевський ПНІ" ДОР” за адресою: вул. Залізнична, 1а, м. Верхівцеве, Кам`янського району, Дніпропетровської області</t>
  </si>
  <si>
    <t>Капітальний ремонт пожежного резервуару комунального закладу “Криничанський психоневрологічний інтернат” Дніпропетровської обласної ради”</t>
  </si>
  <si>
    <t xml:space="preserve">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 </t>
  </si>
  <si>
    <t>2020 - 2026</t>
  </si>
  <si>
    <t>Культура та інформація</t>
  </si>
  <si>
    <t>191125-48F88F44</t>
  </si>
  <si>
    <t>1514083</t>
  </si>
  <si>
    <t>Підготовка та реалізація публічних інвестиційних проектів / програм публічних інвестицій за рахунок коштів місцевого бюджету в галузі культури і мистецтва</t>
  </si>
  <si>
    <t>Реставрація з пристосуванням будівлі комунального підприємства “Дніпропетровська філармонія ім. Л. Б. Когана” Дніпропетровської обласної ради (об’єкт культурної спадщини національного значення, охоронний номер 1075), розташованого за адресою: м. Дніпро, вул. Воскресенська, 6, (I черга), ( у т.ч. ПКД)</t>
  </si>
  <si>
    <t>201125-D85CF8D4</t>
  </si>
  <si>
    <t>5.1</t>
  </si>
  <si>
    <t>5.2</t>
  </si>
  <si>
    <t>5.3</t>
  </si>
  <si>
    <t>Управління культури, туризму, національностей і релігій Дніпропетровської обласної державної адміністрації</t>
  </si>
  <si>
    <t>Ремонт (реставраційний) покрівлі будівлі КЗК “Дніпропетровський національний історичний музей ім. Д.І.Яворницького” ДОР” за адресою: просп. Д.Яворницького, 18, м. Дніпро (у т.ч. ПКД)</t>
  </si>
  <si>
    <t>Нове будівництво Центру дитячої онкогематології та трансплантації кісткового мозку для КП “Регіональний медичний центр родинного здоров’я” Дніпропетровської обласної ради” за адресою: вул. Космічна, 13, м. Дніпро  (у т. ч. ПКД)</t>
  </si>
  <si>
    <t>Реконструкція відділення постінтенсивного догляду та виходжування новонароджених КЗ “Дніпропетровський обласний перинатальний центр зі стаціонаром” ДОР по вул. Космічна, 17 в м. Дніпропетровськ ( у т. ч. ПКД)</t>
  </si>
  <si>
    <t>Додаток 6
до рішення обласної ради</t>
  </si>
  <si>
    <t xml:space="preserve">Заступник голови обласної ради                                      Ігор КАШИРІН     </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</si>
</sst>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0"/>
      <color theme="1"/>
      <name val="Calibri"/>
      <family val="2"/>
      <charset val="204"/>
      <scheme val="minor"/>
    </font>
    <font>
      <sz val="11"/>
      <name val="Times New Roman"/>
      <family val="1"/>
      <charset val="204"/>
    </font>
    <font>
      <b/>
      <sz val="11"/>
      <name val="Times New Roman"/>
      <family val="1"/>
      <charset val="204"/>
    </font>
    <font>
      <sz val="12"/>
      <name val="Times New Roman"/>
      <family val="1"/>
      <charset val="204"/>
    </font>
    <font>
      <sz val="10"/>
      <name val="Times New Roman"/>
      <family val="1"/>
      <charset val="204"/>
    </font>
    <font>
      <i/>
      <sz val="11"/>
      <name val="Times New Roman"/>
      <family val="1"/>
      <charset val="204"/>
    </font>
    <font>
      <sz val="8"/>
      <name val="Times New Roman"/>
      <family val="1"/>
      <charset val="204"/>
    </font>
    <font>
      <b/>
      <u/>
      <sz val="11"/>
      <name val="Times New Roman"/>
      <family val="1"/>
      <charset val="204"/>
    </font>
    <font>
      <b/>
      <sz val="16"/>
      <name val="Times New Roman"/>
      <family val="1"/>
      <charset val="204"/>
    </font>
    <font>
      <sz val="10"/>
      <name val="Helv"/>
      <charset val="204"/>
    </font>
    <font>
      <b/>
      <vertAlign val="superscript"/>
      <sz val="11"/>
      <name val="Times New Roman"/>
      <family val="1"/>
      <charset val="204"/>
    </font>
    <font>
      <sz val="11"/>
      <color rgb="FFFF0000"/>
      <name val="Times New Roman"/>
      <family val="1"/>
      <charset val="204"/>
    </font>
    <font>
      <vertAlign val="superscript"/>
      <sz val="11"/>
      <name val="Times New Roman"/>
      <family val="1"/>
      <charset val="204"/>
    </font>
    <font>
      <b/>
      <sz val="14"/>
      <name val="Times New Roman"/>
      <family val="1"/>
      <charset val="204"/>
    </font>
    <font>
      <sz val="16"/>
      <name val="Times New Roman"/>
      <family val="1"/>
      <charset val="204"/>
    </font>
    <font>
      <sz val="20"/>
      <name val="Times New Roman"/>
      <family val="1"/>
      <charset val="204"/>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9" fillId="0" borderId="0"/>
  </cellStyleXfs>
  <cellXfs count="56">
    <xf numFmtId="0" fontId="0" fillId="0" borderId="0" xfId="0"/>
    <xf numFmtId="49" fontId="1" fillId="2" borderId="1" xfId="0" applyNumberFormat="1" applyFont="1" applyFill="1" applyBorder="1" applyAlignment="1" applyProtection="1">
      <alignment horizontal="center" vertical="center" wrapText="1"/>
      <protection locked="0"/>
    </xf>
    <xf numFmtId="49" fontId="2" fillId="2" borderId="1" xfId="0" applyNumberFormat="1" applyFont="1" applyFill="1" applyBorder="1" applyAlignment="1" applyProtection="1">
      <alignment horizontal="center" vertical="center" wrapText="1"/>
      <protection locked="0"/>
    </xf>
    <xf numFmtId="0" fontId="1"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3" fontId="2" fillId="2" borderId="1" xfId="0" applyNumberFormat="1" applyFont="1" applyFill="1" applyBorder="1" applyAlignment="1">
      <alignment horizontal="left" vertical="center" wrapText="1"/>
    </xf>
    <xf numFmtId="0" fontId="7" fillId="2" borderId="1" xfId="0" applyFont="1" applyFill="1" applyBorder="1" applyAlignment="1">
      <alignment horizontal="left" vertical="center" wrapText="1"/>
    </xf>
    <xf numFmtId="3"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0" xfId="0" applyFont="1" applyFill="1"/>
    <xf numFmtId="4" fontId="1" fillId="2" borderId="1" xfId="0" applyNumberFormat="1" applyFont="1" applyFill="1" applyBorder="1" applyAlignment="1">
      <alignment horizontal="center" vertical="center" wrapText="1"/>
    </xf>
    <xf numFmtId="3" fontId="2" fillId="2" borderId="1" xfId="0" applyNumberFormat="1" applyFont="1" applyFill="1" applyBorder="1" applyAlignment="1">
      <alignment horizontal="center" vertical="center" wrapText="1"/>
    </xf>
    <xf numFmtId="0" fontId="1" fillId="2" borderId="1" xfId="0" applyFont="1" applyFill="1" applyBorder="1" applyAlignment="1">
      <alignment vertical="center" wrapText="1"/>
    </xf>
    <xf numFmtId="3" fontId="1" fillId="2" borderId="1" xfId="0" applyNumberFormat="1" applyFont="1" applyFill="1" applyBorder="1" applyAlignment="1">
      <alignment vertical="center" wrapText="1"/>
    </xf>
    <xf numFmtId="0" fontId="1" fillId="2" borderId="0" xfId="0" applyFont="1" applyFill="1" applyAlignment="1">
      <alignment horizontal="center"/>
    </xf>
    <xf numFmtId="3" fontId="1" fillId="2" borderId="0" xfId="0" applyNumberFormat="1" applyFont="1" applyFill="1"/>
    <xf numFmtId="4" fontId="1" fillId="2" borderId="0" xfId="0" applyNumberFormat="1" applyFont="1" applyFill="1"/>
    <xf numFmtId="4" fontId="1" fillId="2" borderId="0" xfId="0" applyNumberFormat="1" applyFont="1" applyFill="1" applyAlignment="1">
      <alignment horizontal="left" vertical="top" wrapText="1"/>
    </xf>
    <xf numFmtId="49" fontId="3" fillId="2" borderId="2" xfId="0" applyNumberFormat="1" applyFont="1" applyFill="1" applyBorder="1" applyAlignment="1">
      <alignment horizontal="center" vertical="center"/>
    </xf>
    <xf numFmtId="0" fontId="4" fillId="2" borderId="0" xfId="0" applyFont="1" applyFill="1" applyAlignment="1">
      <alignment horizontal="center" vertical="center"/>
    </xf>
    <xf numFmtId="4" fontId="5" fillId="2" borderId="0" xfId="0" applyNumberFormat="1" applyFont="1" applyFill="1" applyAlignment="1">
      <alignment horizontal="right"/>
    </xf>
    <xf numFmtId="4" fontId="4" fillId="2" borderId="1" xfId="0" applyNumberFormat="1" applyFont="1" applyFill="1" applyBorder="1" applyAlignment="1">
      <alignment horizontal="center" vertical="center" wrapText="1"/>
    </xf>
    <xf numFmtId="1" fontId="6" fillId="2" borderId="1" xfId="0" applyNumberFormat="1" applyFont="1" applyFill="1" applyBorder="1" applyAlignment="1">
      <alignment horizontal="center" vertical="center" wrapText="1"/>
    </xf>
    <xf numFmtId="1" fontId="2"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1" fontId="1" fillId="2" borderId="0" xfId="0" applyNumberFormat="1" applyFont="1" applyFill="1"/>
    <xf numFmtId="0" fontId="14" fillId="2" borderId="0" xfId="1" applyFont="1" applyFill="1" applyBorder="1" applyAlignment="1">
      <alignment wrapText="1"/>
    </xf>
    <xf numFmtId="49" fontId="3" fillId="2" borderId="0" xfId="1" applyNumberFormat="1" applyFont="1" applyFill="1" applyAlignment="1">
      <alignment horizontal="center" vertical="center"/>
    </xf>
    <xf numFmtId="0" fontId="8" fillId="2" borderId="0" xfId="0" applyNumberFormat="1" applyFont="1" applyFill="1" applyBorder="1" applyAlignment="1" applyProtection="1">
      <alignment vertical="center" wrapText="1"/>
    </xf>
    <xf numFmtId="0" fontId="11" fillId="2" borderId="0" xfId="0" applyFont="1" applyFill="1"/>
    <xf numFmtId="0" fontId="4" fillId="2" borderId="0" xfId="0" applyFont="1" applyFill="1" applyAlignment="1">
      <alignment horizontal="center" vertical="center" wrapText="1"/>
    </xf>
    <xf numFmtId="1" fontId="6" fillId="2" borderId="0" xfId="0" applyNumberFormat="1" applyFont="1" applyFill="1"/>
    <xf numFmtId="0" fontId="2" fillId="2" borderId="1" xfId="0" applyFont="1" applyFill="1" applyBorder="1" applyAlignment="1">
      <alignment horizontal="center" vertical="center" wrapText="1"/>
    </xf>
    <xf numFmtId="4" fontId="2" fillId="2" borderId="1" xfId="0" applyNumberFormat="1" applyFont="1" applyFill="1" applyBorder="1" applyAlignment="1">
      <alignment horizontal="center" vertical="center" wrapText="1"/>
    </xf>
    <xf numFmtId="0" fontId="2" fillId="2" borderId="0" xfId="0" applyFont="1" applyFill="1"/>
    <xf numFmtId="0" fontId="2" fillId="2" borderId="1" xfId="0" applyFont="1" applyFill="1" applyBorder="1"/>
    <xf numFmtId="3" fontId="15" fillId="2" borderId="0" xfId="0" applyNumberFormat="1" applyFont="1" applyFill="1"/>
    <xf numFmtId="1" fontId="1" fillId="2" borderId="1" xfId="0" applyNumberFormat="1" applyFont="1" applyFill="1" applyBorder="1"/>
    <xf numFmtId="0" fontId="2" fillId="2" borderId="1" xfId="0" applyFont="1" applyFill="1" applyBorder="1" applyAlignment="1">
      <alignment vertical="center" wrapText="1"/>
    </xf>
    <xf numFmtId="49" fontId="2" fillId="2" borderId="1" xfId="0" applyNumberFormat="1" applyFont="1" applyFill="1" applyBorder="1" applyAlignment="1">
      <alignment horizontal="center" vertical="center" wrapText="1"/>
    </xf>
    <xf numFmtId="1" fontId="11" fillId="2" borderId="0" xfId="0" applyNumberFormat="1" applyFont="1" applyFill="1"/>
    <xf numFmtId="0" fontId="11" fillId="2" borderId="0" xfId="0" applyFont="1" applyFill="1" applyAlignment="1">
      <alignment horizontal="center"/>
    </xf>
    <xf numFmtId="3" fontId="11" fillId="2" borderId="0" xfId="0" applyNumberFormat="1" applyFont="1" applyFill="1"/>
    <xf numFmtId="4" fontId="11" fillId="2" borderId="0" xfId="0" applyNumberFormat="1" applyFont="1" applyFill="1"/>
    <xf numFmtId="1" fontId="13" fillId="2" borderId="0" xfId="0" applyNumberFormat="1" applyFont="1" applyFill="1" applyAlignment="1">
      <alignment horizontal="center"/>
    </xf>
    <xf numFmtId="4" fontId="1" fillId="2" borderId="0" xfId="0" applyNumberFormat="1" applyFont="1" applyFill="1" applyAlignment="1">
      <alignment horizontal="left" vertical="top" wrapText="1"/>
    </xf>
    <xf numFmtId="1"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4" fontId="4" fillId="2" borderId="1" xfId="0" applyNumberFormat="1" applyFont="1" applyFill="1" applyBorder="1" applyAlignment="1">
      <alignment horizontal="center" vertical="center" wrapText="1"/>
    </xf>
    <xf numFmtId="0" fontId="8" fillId="2" borderId="0" xfId="0" applyFont="1" applyFill="1" applyAlignment="1">
      <alignment horizontal="left" wrapText="1"/>
    </xf>
    <xf numFmtId="0" fontId="14" fillId="2" borderId="0" xfId="0" applyFont="1" applyFill="1" applyAlignment="1">
      <alignment horizontal="right"/>
    </xf>
    <xf numFmtId="3" fontId="4" fillId="2" borderId="1" xfId="0" applyNumberFormat="1" applyFont="1" applyFill="1" applyBorder="1" applyAlignment="1">
      <alignment horizontal="center" vertical="center" wrapText="1"/>
    </xf>
    <xf numFmtId="49" fontId="1" fillId="2" borderId="1" xfId="0" applyNumberFormat="1" applyFont="1" applyFill="1" applyBorder="1" applyAlignment="1" applyProtection="1">
      <alignment horizontal="center" vertical="center" wrapText="1"/>
      <protection locked="0"/>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cellXfs>
  <cellStyles count="2">
    <cellStyle name="Обычный" xfId="0" builtinId="0"/>
    <cellStyle name="Обычный_Додаток 6 джерела.."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21"/>
  <sheetViews>
    <sheetView showZeros="0" tabSelected="1" view="pageBreakPreview" topLeftCell="A53" zoomScale="85" zoomScaleNormal="115" zoomScaleSheetLayoutView="85" workbookViewId="0">
      <selection activeCell="D128" sqref="D127:D128"/>
    </sheetView>
  </sheetViews>
  <sheetFormatPr defaultRowHeight="15" x14ac:dyDescent="0.25"/>
  <cols>
    <col min="1" max="1" width="7.85546875" style="26" bestFit="1" customWidth="1"/>
    <col min="2" max="2" width="41" style="10" customWidth="1"/>
    <col min="3" max="3" width="19" style="10" customWidth="1"/>
    <col min="4" max="4" width="11.5703125" style="10" customWidth="1"/>
    <col min="5" max="5" width="40.28515625" style="10" customWidth="1"/>
    <col min="6" max="6" width="29.85546875" style="10" customWidth="1"/>
    <col min="7" max="7" width="14.5703125" style="15" customWidth="1"/>
    <col min="8" max="8" width="14.28515625" style="16" customWidth="1"/>
    <col min="9" max="9" width="17.85546875" style="17" customWidth="1"/>
    <col min="10" max="10" width="16.85546875" style="17" customWidth="1"/>
    <col min="11" max="11" width="16.140625" style="17" customWidth="1"/>
    <col min="12" max="12" width="15.140625" style="17" customWidth="1"/>
    <col min="13" max="13" width="10" style="17" customWidth="1"/>
    <col min="14" max="14" width="9.28515625" style="17" customWidth="1"/>
    <col min="15" max="15" width="22" style="10" bestFit="1" customWidth="1"/>
    <col min="16" max="16384" width="9.140625" style="10"/>
  </cols>
  <sheetData>
    <row r="1" spans="1:14" ht="64.5" customHeight="1" x14ac:dyDescent="0.25">
      <c r="K1" s="46" t="s">
        <v>269</v>
      </c>
      <c r="L1" s="46"/>
      <c r="M1" s="46"/>
      <c r="N1" s="46"/>
    </row>
    <row r="2" spans="1:14" ht="15" customHeight="1" x14ac:dyDescent="0.25">
      <c r="K2" s="46"/>
      <c r="L2" s="46"/>
      <c r="M2" s="46"/>
      <c r="N2" s="18"/>
    </row>
    <row r="3" spans="1:14" ht="45" customHeight="1" x14ac:dyDescent="0.25">
      <c r="K3" s="18"/>
      <c r="L3" s="18"/>
      <c r="M3" s="18"/>
      <c r="N3" s="18"/>
    </row>
    <row r="4" spans="1:14" ht="18.75" x14ac:dyDescent="0.3">
      <c r="A4" s="45" t="s">
        <v>23</v>
      </c>
      <c r="B4" s="45"/>
      <c r="C4" s="45"/>
      <c r="D4" s="45"/>
      <c r="E4" s="45"/>
      <c r="F4" s="45"/>
      <c r="G4" s="45"/>
      <c r="H4" s="45"/>
      <c r="I4" s="45"/>
      <c r="J4" s="45"/>
      <c r="K4" s="45"/>
      <c r="L4" s="45"/>
      <c r="M4" s="45"/>
      <c r="N4" s="45"/>
    </row>
    <row r="5" spans="1:14" ht="18.75" x14ac:dyDescent="0.3">
      <c r="A5" s="45" t="s">
        <v>24</v>
      </c>
      <c r="B5" s="45"/>
      <c r="C5" s="45"/>
      <c r="D5" s="45"/>
      <c r="E5" s="45"/>
      <c r="F5" s="45"/>
      <c r="G5" s="45"/>
      <c r="H5" s="45"/>
      <c r="I5" s="45"/>
      <c r="J5" s="45"/>
      <c r="K5" s="45"/>
      <c r="L5" s="45"/>
      <c r="M5" s="45"/>
      <c r="N5" s="45"/>
    </row>
    <row r="6" spans="1:14" ht="18.75" x14ac:dyDescent="0.3">
      <c r="A6" s="45" t="s">
        <v>25</v>
      </c>
      <c r="B6" s="45"/>
      <c r="C6" s="45"/>
      <c r="D6" s="45"/>
      <c r="E6" s="45"/>
      <c r="F6" s="45"/>
      <c r="G6" s="45"/>
      <c r="H6" s="45"/>
      <c r="I6" s="45"/>
      <c r="J6" s="45"/>
      <c r="K6" s="45"/>
      <c r="L6" s="45"/>
      <c r="M6" s="45"/>
      <c r="N6" s="45"/>
    </row>
    <row r="7" spans="1:14" ht="18.75" x14ac:dyDescent="0.3">
      <c r="A7" s="45" t="s">
        <v>26</v>
      </c>
      <c r="B7" s="45"/>
      <c r="C7" s="45"/>
      <c r="D7" s="45"/>
      <c r="E7" s="45"/>
      <c r="F7" s="45"/>
      <c r="G7" s="45"/>
      <c r="H7" s="45"/>
      <c r="I7" s="45"/>
      <c r="J7" s="45"/>
      <c r="K7" s="45"/>
      <c r="L7" s="45"/>
      <c r="M7" s="45"/>
      <c r="N7" s="45"/>
    </row>
    <row r="8" spans="1:14" ht="15.75" x14ac:dyDescent="0.25">
      <c r="B8" s="19" t="s">
        <v>21</v>
      </c>
    </row>
    <row r="9" spans="1:14" x14ac:dyDescent="0.25">
      <c r="B9" s="20" t="s">
        <v>22</v>
      </c>
      <c r="N9" s="21" t="s">
        <v>27</v>
      </c>
    </row>
    <row r="10" spans="1:14" ht="3.75" customHeight="1" x14ac:dyDescent="0.25">
      <c r="B10" s="10" t="s">
        <v>120</v>
      </c>
    </row>
    <row r="11" spans="1:14" s="31" customFormat="1" ht="22.5" customHeight="1" x14ac:dyDescent="0.2">
      <c r="A11" s="47" t="s">
        <v>9</v>
      </c>
      <c r="B11" s="48" t="s">
        <v>17</v>
      </c>
      <c r="C11" s="48" t="s">
        <v>18</v>
      </c>
      <c r="D11" s="48" t="s">
        <v>10</v>
      </c>
      <c r="E11" s="48" t="s">
        <v>11</v>
      </c>
      <c r="F11" s="48" t="s">
        <v>19</v>
      </c>
      <c r="G11" s="48" t="s">
        <v>20</v>
      </c>
      <c r="H11" s="52" t="s">
        <v>8</v>
      </c>
      <c r="I11" s="49" t="s">
        <v>12</v>
      </c>
      <c r="J11" s="49" t="s">
        <v>0</v>
      </c>
      <c r="K11" s="49"/>
      <c r="L11" s="49"/>
      <c r="M11" s="49"/>
      <c r="N11" s="49"/>
    </row>
    <row r="12" spans="1:14" s="31" customFormat="1" ht="108" customHeight="1" x14ac:dyDescent="0.2">
      <c r="A12" s="47"/>
      <c r="B12" s="48"/>
      <c r="C12" s="48"/>
      <c r="D12" s="48"/>
      <c r="E12" s="48"/>
      <c r="F12" s="48"/>
      <c r="G12" s="48"/>
      <c r="H12" s="52"/>
      <c r="I12" s="49"/>
      <c r="J12" s="22" t="s">
        <v>1</v>
      </c>
      <c r="K12" s="22" t="s">
        <v>2</v>
      </c>
      <c r="L12" s="22" t="s">
        <v>3</v>
      </c>
      <c r="M12" s="22" t="s">
        <v>4</v>
      </c>
      <c r="N12" s="22" t="s">
        <v>5</v>
      </c>
    </row>
    <row r="13" spans="1:14" s="32" customFormat="1" ht="11.25" customHeight="1" x14ac:dyDescent="0.2">
      <c r="A13" s="23">
        <v>1</v>
      </c>
      <c r="B13" s="23">
        <v>2</v>
      </c>
      <c r="C13" s="23">
        <v>3</v>
      </c>
      <c r="D13" s="23">
        <v>4</v>
      </c>
      <c r="E13" s="23">
        <v>5</v>
      </c>
      <c r="F13" s="23">
        <v>6</v>
      </c>
      <c r="G13" s="23">
        <v>7</v>
      </c>
      <c r="H13" s="23">
        <v>8</v>
      </c>
      <c r="I13" s="23">
        <v>9</v>
      </c>
      <c r="J13" s="23">
        <v>10</v>
      </c>
      <c r="K13" s="23">
        <v>11</v>
      </c>
      <c r="L13" s="23">
        <v>12</v>
      </c>
      <c r="M13" s="23">
        <v>13</v>
      </c>
      <c r="N13" s="23">
        <v>14</v>
      </c>
    </row>
    <row r="14" spans="1:14" ht="55.5" customHeight="1" x14ac:dyDescent="0.25">
      <c r="A14" s="24">
        <v>1</v>
      </c>
      <c r="B14" s="4" t="s">
        <v>28</v>
      </c>
      <c r="C14" s="33" t="s">
        <v>6</v>
      </c>
      <c r="D14" s="33" t="s">
        <v>6</v>
      </c>
      <c r="E14" s="33" t="s">
        <v>6</v>
      </c>
      <c r="F14" s="4" t="s">
        <v>58</v>
      </c>
      <c r="G14" s="33" t="s">
        <v>6</v>
      </c>
      <c r="H14" s="12" t="s">
        <v>6</v>
      </c>
      <c r="I14" s="34">
        <f t="shared" ref="I14:N14" si="0">I21+I33+I36+I15+I18+I29+I31</f>
        <v>1207101486</v>
      </c>
      <c r="J14" s="34">
        <f t="shared" si="0"/>
        <v>1014135844</v>
      </c>
      <c r="K14" s="34">
        <f t="shared" si="0"/>
        <v>176134742</v>
      </c>
      <c r="L14" s="34">
        <f t="shared" si="0"/>
        <v>16830900</v>
      </c>
      <c r="M14" s="34">
        <f t="shared" si="0"/>
        <v>0</v>
      </c>
      <c r="N14" s="34">
        <f t="shared" si="0"/>
        <v>0</v>
      </c>
    </row>
    <row r="15" spans="1:14" s="35" customFormat="1" ht="119.25" customHeight="1" x14ac:dyDescent="0.2">
      <c r="A15" s="24"/>
      <c r="B15" s="33"/>
      <c r="C15" s="33"/>
      <c r="D15" s="2">
        <v>611183</v>
      </c>
      <c r="E15" s="4" t="s">
        <v>254</v>
      </c>
      <c r="F15" s="4" t="s">
        <v>58</v>
      </c>
      <c r="G15" s="33"/>
      <c r="H15" s="12"/>
      <c r="I15" s="34">
        <f>I16+I17</f>
        <v>9251756</v>
      </c>
      <c r="J15" s="34">
        <f t="shared" ref="J15:N15" si="1">J16+J17</f>
        <v>9251756</v>
      </c>
      <c r="K15" s="34">
        <f t="shared" si="1"/>
        <v>0</v>
      </c>
      <c r="L15" s="34">
        <f t="shared" si="1"/>
        <v>0</v>
      </c>
      <c r="M15" s="34">
        <f t="shared" si="1"/>
        <v>0</v>
      </c>
      <c r="N15" s="34">
        <f t="shared" si="1"/>
        <v>0</v>
      </c>
    </row>
    <row r="16" spans="1:14" ht="102.75" customHeight="1" x14ac:dyDescent="0.25">
      <c r="A16" s="8" t="s">
        <v>13</v>
      </c>
      <c r="B16" s="3" t="s">
        <v>250</v>
      </c>
      <c r="C16" s="9" t="s">
        <v>232</v>
      </c>
      <c r="D16" s="53" t="s">
        <v>228</v>
      </c>
      <c r="E16" s="54" t="s">
        <v>254</v>
      </c>
      <c r="F16" s="54" t="s">
        <v>58</v>
      </c>
      <c r="G16" s="55">
        <v>2026</v>
      </c>
      <c r="H16" s="7">
        <v>26775186</v>
      </c>
      <c r="I16" s="7">
        <f>J16</f>
        <v>8032556</v>
      </c>
      <c r="J16" s="7">
        <v>8032556</v>
      </c>
      <c r="K16" s="7"/>
      <c r="L16" s="12"/>
      <c r="M16" s="34"/>
      <c r="N16" s="34"/>
    </row>
    <row r="17" spans="1:15" ht="79.5" customHeight="1" x14ac:dyDescent="0.25">
      <c r="A17" s="8" t="s">
        <v>14</v>
      </c>
      <c r="B17" s="3" t="s">
        <v>251</v>
      </c>
      <c r="C17" s="9" t="s">
        <v>233</v>
      </c>
      <c r="D17" s="53"/>
      <c r="E17" s="54"/>
      <c r="F17" s="54"/>
      <c r="G17" s="55"/>
      <c r="H17" s="7">
        <v>4063800</v>
      </c>
      <c r="I17" s="7">
        <f>J17</f>
        <v>1219200</v>
      </c>
      <c r="J17" s="7">
        <v>1219200</v>
      </c>
      <c r="K17" s="7"/>
      <c r="L17" s="12"/>
      <c r="M17" s="34"/>
      <c r="N17" s="34"/>
    </row>
    <row r="18" spans="1:15" s="35" customFormat="1" ht="126" customHeight="1" x14ac:dyDescent="0.2">
      <c r="A18" s="24"/>
      <c r="B18" s="33"/>
      <c r="C18" s="33"/>
      <c r="D18" s="2" t="s">
        <v>231</v>
      </c>
      <c r="E18" s="4" t="s">
        <v>248</v>
      </c>
      <c r="F18" s="4" t="s">
        <v>58</v>
      </c>
      <c r="G18" s="33"/>
      <c r="H18" s="12">
        <f>H19+H20</f>
        <v>30838986</v>
      </c>
      <c r="I18" s="12">
        <f t="shared" ref="I18:N18" si="2">I19+I20</f>
        <v>21587230</v>
      </c>
      <c r="J18" s="12">
        <f t="shared" si="2"/>
        <v>0</v>
      </c>
      <c r="K18" s="12">
        <f t="shared" si="2"/>
        <v>21587230</v>
      </c>
      <c r="L18" s="12">
        <f t="shared" si="2"/>
        <v>0</v>
      </c>
      <c r="M18" s="12">
        <f t="shared" si="2"/>
        <v>0</v>
      </c>
      <c r="N18" s="12">
        <f t="shared" si="2"/>
        <v>0</v>
      </c>
    </row>
    <row r="19" spans="1:15" ht="106.5" customHeight="1" x14ac:dyDescent="0.25">
      <c r="A19" s="8" t="s">
        <v>13</v>
      </c>
      <c r="B19" s="3" t="s">
        <v>249</v>
      </c>
      <c r="C19" s="9" t="s">
        <v>232</v>
      </c>
      <c r="D19" s="53" t="s">
        <v>231</v>
      </c>
      <c r="E19" s="54" t="s">
        <v>248</v>
      </c>
      <c r="F19" s="54" t="s">
        <v>58</v>
      </c>
      <c r="G19" s="55">
        <v>2026</v>
      </c>
      <c r="H19" s="7">
        <v>26775186</v>
      </c>
      <c r="I19" s="7">
        <f>K19</f>
        <v>18742630</v>
      </c>
      <c r="J19" s="7"/>
      <c r="K19" s="7">
        <v>18742630</v>
      </c>
      <c r="L19" s="12"/>
      <c r="M19" s="34"/>
      <c r="N19" s="34"/>
    </row>
    <row r="20" spans="1:15" ht="81.75" customHeight="1" x14ac:dyDescent="0.25">
      <c r="A20" s="8" t="s">
        <v>14</v>
      </c>
      <c r="B20" s="3" t="s">
        <v>247</v>
      </c>
      <c r="C20" s="9" t="s">
        <v>233</v>
      </c>
      <c r="D20" s="53"/>
      <c r="E20" s="54"/>
      <c r="F20" s="54"/>
      <c r="G20" s="55"/>
      <c r="H20" s="7">
        <v>4063800</v>
      </c>
      <c r="I20" s="7">
        <f>K20</f>
        <v>2844600</v>
      </c>
      <c r="J20" s="7"/>
      <c r="K20" s="7">
        <v>2844600</v>
      </c>
      <c r="L20" s="12"/>
      <c r="M20" s="34"/>
      <c r="N20" s="34"/>
    </row>
    <row r="21" spans="1:15" s="35" customFormat="1" ht="166.5" customHeight="1" x14ac:dyDescent="0.2">
      <c r="A21" s="24"/>
      <c r="B21" s="33"/>
      <c r="C21" s="33"/>
      <c r="D21" s="2" t="s">
        <v>166</v>
      </c>
      <c r="E21" s="4" t="s">
        <v>167</v>
      </c>
      <c r="F21" s="4" t="s">
        <v>58</v>
      </c>
      <c r="G21" s="33"/>
      <c r="H21" s="12"/>
      <c r="I21" s="34">
        <f>I22+I23+I24+I25+I26+I27+I28</f>
        <v>16111700</v>
      </c>
      <c r="J21" s="34">
        <f t="shared" ref="J21:N21" si="3">J22+J23+J24+J25+J26+J27+J28</f>
        <v>16111700</v>
      </c>
      <c r="K21" s="34">
        <f t="shared" si="3"/>
        <v>0</v>
      </c>
      <c r="L21" s="34">
        <f t="shared" si="3"/>
        <v>0</v>
      </c>
      <c r="M21" s="34">
        <f t="shared" si="3"/>
        <v>0</v>
      </c>
      <c r="N21" s="34">
        <f t="shared" si="3"/>
        <v>0</v>
      </c>
    </row>
    <row r="22" spans="1:15" ht="148.5" customHeight="1" x14ac:dyDescent="0.25">
      <c r="A22" s="8" t="s">
        <v>29</v>
      </c>
      <c r="B22" s="3" t="s">
        <v>192</v>
      </c>
      <c r="C22" s="9" t="s">
        <v>142</v>
      </c>
      <c r="D22" s="1" t="s">
        <v>166</v>
      </c>
      <c r="E22" s="3" t="s">
        <v>167</v>
      </c>
      <c r="F22" s="3" t="s">
        <v>58</v>
      </c>
      <c r="G22" s="9" t="s">
        <v>169</v>
      </c>
      <c r="H22" s="7">
        <v>13519300</v>
      </c>
      <c r="I22" s="11">
        <f t="shared" ref="I22:I27" si="4">J22+K22+L22+M22+N22</f>
        <v>1563000</v>
      </c>
      <c r="J22" s="11">
        <v>1563000</v>
      </c>
      <c r="K22" s="34"/>
      <c r="L22" s="34"/>
      <c r="M22" s="34"/>
      <c r="N22" s="34"/>
    </row>
    <row r="23" spans="1:15" ht="147.75" customHeight="1" x14ac:dyDescent="0.25">
      <c r="A23" s="8" t="s">
        <v>30</v>
      </c>
      <c r="B23" s="3" t="s">
        <v>193</v>
      </c>
      <c r="C23" s="9" t="s">
        <v>143</v>
      </c>
      <c r="D23" s="1" t="s">
        <v>166</v>
      </c>
      <c r="E23" s="3" t="s">
        <v>167</v>
      </c>
      <c r="F23" s="3" t="s">
        <v>58</v>
      </c>
      <c r="G23" s="9" t="s">
        <v>169</v>
      </c>
      <c r="H23" s="7">
        <v>11118327</v>
      </c>
      <c r="I23" s="11">
        <f t="shared" si="4"/>
        <v>954000</v>
      </c>
      <c r="J23" s="11">
        <v>954000</v>
      </c>
      <c r="K23" s="34"/>
      <c r="L23" s="34"/>
      <c r="M23" s="34"/>
      <c r="N23" s="34"/>
    </row>
    <row r="24" spans="1:15" ht="153.75" customHeight="1" x14ac:dyDescent="0.25">
      <c r="A24" s="8" t="s">
        <v>31</v>
      </c>
      <c r="B24" s="3" t="s">
        <v>194</v>
      </c>
      <c r="C24" s="9" t="s">
        <v>144</v>
      </c>
      <c r="D24" s="1" t="s">
        <v>166</v>
      </c>
      <c r="E24" s="3" t="s">
        <v>167</v>
      </c>
      <c r="F24" s="3" t="s">
        <v>58</v>
      </c>
      <c r="G24" s="9" t="s">
        <v>169</v>
      </c>
      <c r="H24" s="7">
        <v>19000000</v>
      </c>
      <c r="I24" s="11">
        <f t="shared" si="4"/>
        <v>3140400</v>
      </c>
      <c r="J24" s="11">
        <v>3140400</v>
      </c>
      <c r="K24" s="34"/>
      <c r="L24" s="34"/>
      <c r="M24" s="34"/>
      <c r="N24" s="34"/>
    </row>
    <row r="25" spans="1:15" ht="143.25" customHeight="1" x14ac:dyDescent="0.25">
      <c r="A25" s="8" t="s">
        <v>32</v>
      </c>
      <c r="B25" s="3" t="s">
        <v>195</v>
      </c>
      <c r="C25" s="9" t="s">
        <v>145</v>
      </c>
      <c r="D25" s="1" t="s">
        <v>166</v>
      </c>
      <c r="E25" s="3" t="s">
        <v>167</v>
      </c>
      <c r="F25" s="3" t="s">
        <v>58</v>
      </c>
      <c r="G25" s="9" t="s">
        <v>169</v>
      </c>
      <c r="H25" s="7">
        <v>8819173</v>
      </c>
      <c r="I25" s="11">
        <f t="shared" si="4"/>
        <v>490300</v>
      </c>
      <c r="J25" s="11">
        <v>490300</v>
      </c>
      <c r="K25" s="34"/>
      <c r="L25" s="34"/>
      <c r="M25" s="34"/>
      <c r="N25" s="34"/>
    </row>
    <row r="26" spans="1:15" ht="144.75" customHeight="1" x14ac:dyDescent="0.25">
      <c r="A26" s="8" t="s">
        <v>33</v>
      </c>
      <c r="B26" s="3" t="s">
        <v>186</v>
      </c>
      <c r="C26" s="9" t="s">
        <v>146</v>
      </c>
      <c r="D26" s="1" t="s">
        <v>166</v>
      </c>
      <c r="E26" s="3" t="s">
        <v>167</v>
      </c>
      <c r="F26" s="3" t="s">
        <v>58</v>
      </c>
      <c r="G26" s="9">
        <v>2026</v>
      </c>
      <c r="H26" s="7">
        <v>26000000</v>
      </c>
      <c r="I26" s="11">
        <f t="shared" si="4"/>
        <v>3900000</v>
      </c>
      <c r="J26" s="11">
        <v>3900000</v>
      </c>
      <c r="K26" s="34"/>
      <c r="L26" s="34"/>
      <c r="M26" s="34"/>
      <c r="N26" s="34"/>
    </row>
    <row r="27" spans="1:15" ht="145.5" customHeight="1" x14ac:dyDescent="0.25">
      <c r="A27" s="8" t="s">
        <v>34</v>
      </c>
      <c r="B27" s="3" t="s">
        <v>187</v>
      </c>
      <c r="C27" s="9" t="s">
        <v>147</v>
      </c>
      <c r="D27" s="1" t="s">
        <v>166</v>
      </c>
      <c r="E27" s="3" t="s">
        <v>167</v>
      </c>
      <c r="F27" s="3" t="s">
        <v>58</v>
      </c>
      <c r="G27" s="9">
        <v>2026</v>
      </c>
      <c r="H27" s="7">
        <v>8630000</v>
      </c>
      <c r="I27" s="11">
        <f t="shared" si="4"/>
        <v>2589000</v>
      </c>
      <c r="J27" s="11">
        <v>2589000</v>
      </c>
      <c r="K27" s="34"/>
      <c r="L27" s="34"/>
      <c r="M27" s="34"/>
      <c r="N27" s="34"/>
    </row>
    <row r="28" spans="1:15" ht="154.5" customHeight="1" x14ac:dyDescent="0.25">
      <c r="A28" s="8" t="s">
        <v>41</v>
      </c>
      <c r="B28" s="3" t="s">
        <v>196</v>
      </c>
      <c r="C28" s="9" t="s">
        <v>148</v>
      </c>
      <c r="D28" s="1" t="s">
        <v>166</v>
      </c>
      <c r="E28" s="3" t="s">
        <v>167</v>
      </c>
      <c r="F28" s="3" t="s">
        <v>58</v>
      </c>
      <c r="G28" s="9">
        <v>2026</v>
      </c>
      <c r="H28" s="7">
        <v>13300000</v>
      </c>
      <c r="I28" s="11">
        <f>J28+K28+L28+M28+N28</f>
        <v>3475000</v>
      </c>
      <c r="J28" s="11">
        <v>3475000</v>
      </c>
      <c r="K28" s="34"/>
      <c r="L28" s="34"/>
      <c r="M28" s="34"/>
      <c r="N28" s="34"/>
    </row>
    <row r="29" spans="1:15" s="35" customFormat="1" ht="110.25" customHeight="1" x14ac:dyDescent="0.2">
      <c r="A29" s="36"/>
      <c r="B29" s="33"/>
      <c r="C29" s="33"/>
      <c r="D29" s="2" t="s">
        <v>234</v>
      </c>
      <c r="E29" s="4" t="s">
        <v>235</v>
      </c>
      <c r="F29" s="4" t="s">
        <v>58</v>
      </c>
      <c r="G29" s="33"/>
      <c r="H29" s="12"/>
      <c r="I29" s="12">
        <f>I30</f>
        <v>20685000</v>
      </c>
      <c r="J29" s="12">
        <f t="shared" ref="J29:N29" si="5">J30</f>
        <v>3854100</v>
      </c>
      <c r="K29" s="12">
        <f t="shared" si="5"/>
        <v>0</v>
      </c>
      <c r="L29" s="12">
        <f t="shared" si="5"/>
        <v>16830900</v>
      </c>
      <c r="M29" s="12">
        <f t="shared" si="5"/>
        <v>0</v>
      </c>
      <c r="N29" s="12">
        <f t="shared" si="5"/>
        <v>0</v>
      </c>
    </row>
    <row r="30" spans="1:15" ht="99.75" customHeight="1" x14ac:dyDescent="0.25">
      <c r="A30" s="8" t="s">
        <v>42</v>
      </c>
      <c r="B30" s="13" t="s">
        <v>229</v>
      </c>
      <c r="C30" s="13" t="s">
        <v>230</v>
      </c>
      <c r="D30" s="9">
        <v>611251</v>
      </c>
      <c r="E30" s="13" t="s">
        <v>235</v>
      </c>
      <c r="F30" s="13" t="s">
        <v>58</v>
      </c>
      <c r="G30" s="9">
        <v>2026</v>
      </c>
      <c r="H30" s="14">
        <f>162330000+810000</f>
        <v>163140000</v>
      </c>
      <c r="I30" s="7">
        <f>J30+L30</f>
        <v>20685000</v>
      </c>
      <c r="J30" s="7">
        <f>3609000+265100-20000</f>
        <v>3854100</v>
      </c>
      <c r="K30" s="7"/>
      <c r="L30" s="7">
        <f>16266000+544900+20000</f>
        <v>16830900</v>
      </c>
      <c r="M30" s="11"/>
      <c r="N30" s="11"/>
    </row>
    <row r="31" spans="1:15" s="35" customFormat="1" ht="88.5" customHeight="1" x14ac:dyDescent="0.2">
      <c r="A31" s="24"/>
      <c r="B31" s="33"/>
      <c r="C31" s="33"/>
      <c r="D31" s="2">
        <v>611252</v>
      </c>
      <c r="E31" s="4" t="s">
        <v>236</v>
      </c>
      <c r="F31" s="4" t="s">
        <v>58</v>
      </c>
      <c r="G31" s="33"/>
      <c r="H31" s="12"/>
      <c r="I31" s="12">
        <f>I32</f>
        <v>142455000</v>
      </c>
      <c r="J31" s="12">
        <f t="shared" ref="J31:N31" si="6">J32</f>
        <v>0</v>
      </c>
      <c r="K31" s="12">
        <f t="shared" si="6"/>
        <v>142455000</v>
      </c>
      <c r="L31" s="12">
        <f t="shared" si="6"/>
        <v>0</v>
      </c>
      <c r="M31" s="12">
        <f t="shared" si="6"/>
        <v>0</v>
      </c>
      <c r="N31" s="12">
        <f t="shared" si="6"/>
        <v>0</v>
      </c>
    </row>
    <row r="32" spans="1:15" ht="91.5" customHeight="1" x14ac:dyDescent="0.4">
      <c r="A32" s="8" t="s">
        <v>42</v>
      </c>
      <c r="B32" s="13" t="s">
        <v>229</v>
      </c>
      <c r="C32" s="13" t="s">
        <v>230</v>
      </c>
      <c r="D32" s="9">
        <v>611252</v>
      </c>
      <c r="E32" s="13" t="s">
        <v>236</v>
      </c>
      <c r="F32" s="13" t="s">
        <v>58</v>
      </c>
      <c r="G32" s="9">
        <v>2026</v>
      </c>
      <c r="H32" s="14">
        <f>162330000+810000</f>
        <v>163140000</v>
      </c>
      <c r="I32" s="7">
        <f>K32</f>
        <v>142455000</v>
      </c>
      <c r="J32" s="7"/>
      <c r="K32" s="7">
        <v>142455000</v>
      </c>
      <c r="L32" s="7"/>
      <c r="M32" s="11"/>
      <c r="N32" s="11"/>
      <c r="O32" s="37">
        <f>I32+I30</f>
        <v>163140000</v>
      </c>
    </row>
    <row r="33" spans="1:14" s="35" customFormat="1" ht="77.25" customHeight="1" x14ac:dyDescent="0.2">
      <c r="A33" s="36"/>
      <c r="B33" s="33"/>
      <c r="C33" s="33"/>
      <c r="D33" s="2" t="s">
        <v>59</v>
      </c>
      <c r="E33" s="4" t="s">
        <v>36</v>
      </c>
      <c r="F33" s="4" t="s">
        <v>58</v>
      </c>
      <c r="G33" s="33"/>
      <c r="H33" s="12"/>
      <c r="I33" s="34">
        <f t="shared" ref="I33:N33" si="7">I34+I35</f>
        <v>20943512</v>
      </c>
      <c r="J33" s="34">
        <f t="shared" si="7"/>
        <v>8851000</v>
      </c>
      <c r="K33" s="34">
        <f t="shared" si="7"/>
        <v>12092512</v>
      </c>
      <c r="L33" s="34">
        <f t="shared" si="7"/>
        <v>0</v>
      </c>
      <c r="M33" s="34">
        <f t="shared" si="7"/>
        <v>0</v>
      </c>
      <c r="N33" s="34">
        <f t="shared" si="7"/>
        <v>0</v>
      </c>
    </row>
    <row r="34" spans="1:14" ht="72" customHeight="1" x14ac:dyDescent="0.25">
      <c r="A34" s="8" t="s">
        <v>43</v>
      </c>
      <c r="B34" s="3" t="s">
        <v>39</v>
      </c>
      <c r="C34" s="9" t="s">
        <v>60</v>
      </c>
      <c r="D34" s="1" t="s">
        <v>59</v>
      </c>
      <c r="E34" s="3" t="s">
        <v>36</v>
      </c>
      <c r="F34" s="3" t="s">
        <v>58</v>
      </c>
      <c r="G34" s="9">
        <v>2026</v>
      </c>
      <c r="H34" s="7">
        <v>29502298</v>
      </c>
      <c r="I34" s="11">
        <f t="shared" ref="I34:I35" si="8">J34+K34+L34+M34+N34</f>
        <v>8851000</v>
      </c>
      <c r="J34" s="11">
        <v>8851000</v>
      </c>
      <c r="K34" s="11">
        <v>0</v>
      </c>
      <c r="L34" s="11"/>
      <c r="M34" s="11"/>
      <c r="N34" s="11"/>
    </row>
    <row r="35" spans="1:14" ht="114" customHeight="1" x14ac:dyDescent="0.25">
      <c r="A35" s="8" t="s">
        <v>44</v>
      </c>
      <c r="B35" s="3" t="s">
        <v>188</v>
      </c>
      <c r="C35" s="9" t="s">
        <v>149</v>
      </c>
      <c r="D35" s="1" t="s">
        <v>59</v>
      </c>
      <c r="E35" s="3" t="s">
        <v>36</v>
      </c>
      <c r="F35" s="3" t="s">
        <v>58</v>
      </c>
      <c r="G35" s="9">
        <v>2026</v>
      </c>
      <c r="H35" s="7">
        <v>42786551</v>
      </c>
      <c r="I35" s="11">
        <f t="shared" si="8"/>
        <v>12092512</v>
      </c>
      <c r="J35" s="11"/>
      <c r="K35" s="11">
        <v>12092512</v>
      </c>
      <c r="L35" s="11"/>
      <c r="M35" s="11"/>
      <c r="N35" s="11"/>
    </row>
    <row r="36" spans="1:14" s="35" customFormat="1" ht="79.5" customHeight="1" x14ac:dyDescent="0.2">
      <c r="A36" s="36"/>
      <c r="B36" s="33"/>
      <c r="C36" s="33"/>
      <c r="D36" s="2" t="s">
        <v>37</v>
      </c>
      <c r="E36" s="4" t="s">
        <v>36</v>
      </c>
      <c r="F36" s="4" t="s">
        <v>35</v>
      </c>
      <c r="G36" s="33"/>
      <c r="H36" s="12"/>
      <c r="I36" s="34">
        <f t="shared" ref="I36:N36" si="9">I38+I39+I41+I42+I43+I44+I45+I46+I47+I48+I49+I50+I51+I52+I53+I54+I55+I56+I57+I59+I61+I63</f>
        <v>976067288</v>
      </c>
      <c r="J36" s="34">
        <f t="shared" si="9"/>
        <v>976067288</v>
      </c>
      <c r="K36" s="34">
        <f t="shared" si="9"/>
        <v>0</v>
      </c>
      <c r="L36" s="34">
        <f t="shared" si="9"/>
        <v>0</v>
      </c>
      <c r="M36" s="34">
        <f t="shared" si="9"/>
        <v>0</v>
      </c>
      <c r="N36" s="34">
        <f t="shared" si="9"/>
        <v>0</v>
      </c>
    </row>
    <row r="37" spans="1:14" ht="29.25" customHeight="1" x14ac:dyDescent="0.25">
      <c r="A37" s="25"/>
      <c r="B37" s="5" t="s">
        <v>40</v>
      </c>
      <c r="C37" s="9"/>
      <c r="D37" s="9"/>
      <c r="E37" s="9"/>
      <c r="F37" s="6"/>
      <c r="G37" s="9"/>
      <c r="H37" s="7"/>
      <c r="I37" s="11">
        <v>0</v>
      </c>
      <c r="J37" s="11">
        <v>0</v>
      </c>
      <c r="K37" s="11">
        <v>0</v>
      </c>
      <c r="L37" s="11"/>
      <c r="M37" s="11"/>
      <c r="N37" s="11"/>
    </row>
    <row r="38" spans="1:14" ht="102.75" customHeight="1" x14ac:dyDescent="0.25">
      <c r="A38" s="8" t="s">
        <v>45</v>
      </c>
      <c r="B38" s="3" t="s">
        <v>198</v>
      </c>
      <c r="C38" s="9" t="s">
        <v>61</v>
      </c>
      <c r="D38" s="1" t="s">
        <v>37</v>
      </c>
      <c r="E38" s="3" t="s">
        <v>36</v>
      </c>
      <c r="F38" s="3" t="s">
        <v>35</v>
      </c>
      <c r="G38" s="9" t="s">
        <v>170</v>
      </c>
      <c r="H38" s="7">
        <f>121472.924*1000</f>
        <v>121472924</v>
      </c>
      <c r="I38" s="11">
        <f t="shared" ref="I38:I63" si="10">J38+K38+L38+M38+N38</f>
        <v>32332393</v>
      </c>
      <c r="J38" s="11">
        <f>20000000+15000000-2667607</f>
        <v>32332393</v>
      </c>
      <c r="K38" s="11">
        <v>0</v>
      </c>
      <c r="L38" s="11"/>
      <c r="M38" s="11"/>
      <c r="N38" s="11"/>
    </row>
    <row r="39" spans="1:14" ht="113.25" customHeight="1" x14ac:dyDescent="0.25">
      <c r="A39" s="8" t="s">
        <v>46</v>
      </c>
      <c r="B39" s="3" t="s">
        <v>199</v>
      </c>
      <c r="C39" s="9" t="s">
        <v>64</v>
      </c>
      <c r="D39" s="1" t="s">
        <v>37</v>
      </c>
      <c r="E39" s="3" t="s">
        <v>36</v>
      </c>
      <c r="F39" s="3" t="s">
        <v>35</v>
      </c>
      <c r="G39" s="9" t="s">
        <v>171</v>
      </c>
      <c r="H39" s="7">
        <f>105091.991*1000</f>
        <v>105091991</v>
      </c>
      <c r="I39" s="11">
        <f t="shared" si="10"/>
        <v>29230960</v>
      </c>
      <c r="J39" s="11">
        <f>3476022+22000000+3754938</f>
        <v>29230960</v>
      </c>
      <c r="K39" s="11">
        <v>0</v>
      </c>
      <c r="L39" s="11"/>
      <c r="M39" s="11"/>
      <c r="N39" s="11"/>
    </row>
    <row r="40" spans="1:14" ht="28.5" x14ac:dyDescent="0.25">
      <c r="A40" s="38"/>
      <c r="B40" s="5" t="s">
        <v>38</v>
      </c>
      <c r="C40" s="9"/>
      <c r="D40" s="1"/>
      <c r="E40" s="3"/>
      <c r="F40" s="3"/>
      <c r="G40" s="9"/>
      <c r="H40" s="7"/>
      <c r="I40" s="11">
        <f t="shared" si="10"/>
        <v>0</v>
      </c>
      <c r="J40" s="11">
        <v>0</v>
      </c>
      <c r="K40" s="11">
        <v>0</v>
      </c>
      <c r="L40" s="11"/>
      <c r="M40" s="11"/>
      <c r="N40" s="11"/>
    </row>
    <row r="41" spans="1:14" ht="102" customHeight="1" x14ac:dyDescent="0.25">
      <c r="A41" s="8" t="s">
        <v>47</v>
      </c>
      <c r="B41" s="3" t="s">
        <v>200</v>
      </c>
      <c r="C41" s="9" t="s">
        <v>62</v>
      </c>
      <c r="D41" s="1" t="s">
        <v>37</v>
      </c>
      <c r="E41" s="3" t="s">
        <v>36</v>
      </c>
      <c r="F41" s="3" t="s">
        <v>35</v>
      </c>
      <c r="G41" s="9" t="s">
        <v>171</v>
      </c>
      <c r="H41" s="7">
        <v>105592983</v>
      </c>
      <c r="I41" s="11">
        <f t="shared" si="10"/>
        <v>53780792</v>
      </c>
      <c r="J41" s="11">
        <v>53780792</v>
      </c>
      <c r="K41" s="11">
        <v>0</v>
      </c>
      <c r="L41" s="11"/>
      <c r="M41" s="11"/>
      <c r="N41" s="11"/>
    </row>
    <row r="42" spans="1:14" ht="102" customHeight="1" x14ac:dyDescent="0.25">
      <c r="A42" s="8" t="s">
        <v>48</v>
      </c>
      <c r="B42" s="3" t="s">
        <v>203</v>
      </c>
      <c r="C42" s="9" t="s">
        <v>63</v>
      </c>
      <c r="D42" s="1" t="s">
        <v>37</v>
      </c>
      <c r="E42" s="3" t="s">
        <v>36</v>
      </c>
      <c r="F42" s="3" t="s">
        <v>35</v>
      </c>
      <c r="G42" s="9" t="s">
        <v>172</v>
      </c>
      <c r="H42" s="7">
        <v>372079888</v>
      </c>
      <c r="I42" s="11">
        <f t="shared" si="10"/>
        <v>53023935</v>
      </c>
      <c r="J42" s="11">
        <f>33025535+19998400</f>
        <v>53023935</v>
      </c>
      <c r="K42" s="11">
        <v>0</v>
      </c>
      <c r="L42" s="11"/>
      <c r="M42" s="11"/>
      <c r="N42" s="11"/>
    </row>
    <row r="43" spans="1:14" ht="84" customHeight="1" x14ac:dyDescent="0.25">
      <c r="A43" s="8" t="s">
        <v>49</v>
      </c>
      <c r="B43" s="3" t="s">
        <v>197</v>
      </c>
      <c r="C43" s="9" t="s">
        <v>65</v>
      </c>
      <c r="D43" s="1" t="s">
        <v>37</v>
      </c>
      <c r="E43" s="3" t="s">
        <v>36</v>
      </c>
      <c r="F43" s="3" t="s">
        <v>35</v>
      </c>
      <c r="G43" s="9" t="s">
        <v>170</v>
      </c>
      <c r="H43" s="7">
        <v>170626288</v>
      </c>
      <c r="I43" s="11">
        <f t="shared" si="10"/>
        <v>88681392</v>
      </c>
      <c r="J43" s="11">
        <f>30000000+20000000+38681392</f>
        <v>88681392</v>
      </c>
      <c r="K43" s="11">
        <v>0</v>
      </c>
      <c r="L43" s="11"/>
      <c r="M43" s="11"/>
      <c r="N43" s="11"/>
    </row>
    <row r="44" spans="1:14" ht="101.25" customHeight="1" x14ac:dyDescent="0.25">
      <c r="A44" s="8" t="s">
        <v>50</v>
      </c>
      <c r="B44" s="3" t="s">
        <v>129</v>
      </c>
      <c r="C44" s="9" t="s">
        <v>66</v>
      </c>
      <c r="D44" s="1" t="s">
        <v>37</v>
      </c>
      <c r="E44" s="3" t="s">
        <v>36</v>
      </c>
      <c r="F44" s="3" t="s">
        <v>35</v>
      </c>
      <c r="G44" s="9" t="s">
        <v>171</v>
      </c>
      <c r="H44" s="7">
        <v>151842288</v>
      </c>
      <c r="I44" s="11">
        <f t="shared" si="10"/>
        <v>94607878</v>
      </c>
      <c r="J44" s="11">
        <f>3631029+60000000+30976849</f>
        <v>94607878</v>
      </c>
      <c r="K44" s="11">
        <v>0</v>
      </c>
      <c r="L44" s="11"/>
      <c r="M44" s="11"/>
      <c r="N44" s="11"/>
    </row>
    <row r="45" spans="1:14" ht="70.5" customHeight="1" x14ac:dyDescent="0.25">
      <c r="A45" s="8" t="s">
        <v>51</v>
      </c>
      <c r="B45" s="3" t="s">
        <v>201</v>
      </c>
      <c r="C45" s="9" t="s">
        <v>67</v>
      </c>
      <c r="D45" s="1" t="s">
        <v>37</v>
      </c>
      <c r="E45" s="3" t="s">
        <v>36</v>
      </c>
      <c r="F45" s="3" t="s">
        <v>35</v>
      </c>
      <c r="G45" s="9" t="s">
        <v>170</v>
      </c>
      <c r="H45" s="7">
        <v>360249788</v>
      </c>
      <c r="I45" s="11">
        <f t="shared" si="10"/>
        <v>184933198</v>
      </c>
      <c r="J45" s="11">
        <f>43044772+90000000+51888426</f>
        <v>184933198</v>
      </c>
      <c r="K45" s="11">
        <v>0</v>
      </c>
      <c r="L45" s="11"/>
      <c r="M45" s="11"/>
      <c r="N45" s="11"/>
    </row>
    <row r="46" spans="1:14" ht="97.5" customHeight="1" x14ac:dyDescent="0.25">
      <c r="A46" s="8" t="s">
        <v>52</v>
      </c>
      <c r="B46" s="3" t="s">
        <v>202</v>
      </c>
      <c r="C46" s="9" t="s">
        <v>68</v>
      </c>
      <c r="D46" s="1" t="s">
        <v>37</v>
      </c>
      <c r="E46" s="3" t="s">
        <v>36</v>
      </c>
      <c r="F46" s="3" t="s">
        <v>35</v>
      </c>
      <c r="G46" s="9" t="s">
        <v>170</v>
      </c>
      <c r="H46" s="7">
        <v>159886414</v>
      </c>
      <c r="I46" s="11">
        <f t="shared" si="10"/>
        <v>42773216</v>
      </c>
      <c r="J46" s="11">
        <v>42773216</v>
      </c>
      <c r="K46" s="11">
        <v>0</v>
      </c>
      <c r="L46" s="11"/>
      <c r="M46" s="11"/>
      <c r="N46" s="11"/>
    </row>
    <row r="47" spans="1:14" ht="87" customHeight="1" x14ac:dyDescent="0.25">
      <c r="A47" s="8" t="s">
        <v>53</v>
      </c>
      <c r="B47" s="3" t="s">
        <v>165</v>
      </c>
      <c r="C47" s="9" t="s">
        <v>69</v>
      </c>
      <c r="D47" s="1" t="s">
        <v>37</v>
      </c>
      <c r="E47" s="3" t="s">
        <v>36</v>
      </c>
      <c r="F47" s="3" t="s">
        <v>35</v>
      </c>
      <c r="G47" s="9" t="s">
        <v>170</v>
      </c>
      <c r="H47" s="7">
        <v>192656044</v>
      </c>
      <c r="I47" s="11">
        <f t="shared" si="10"/>
        <v>53760844</v>
      </c>
      <c r="J47" s="11">
        <f>33151882+12623000+7985962</f>
        <v>53760844</v>
      </c>
      <c r="K47" s="11">
        <v>0</v>
      </c>
      <c r="L47" s="11"/>
      <c r="M47" s="11"/>
      <c r="N47" s="11"/>
    </row>
    <row r="48" spans="1:14" ht="111.75" customHeight="1" x14ac:dyDescent="0.25">
      <c r="A48" s="8" t="s">
        <v>54</v>
      </c>
      <c r="B48" s="3" t="s">
        <v>204</v>
      </c>
      <c r="C48" s="9" t="s">
        <v>70</v>
      </c>
      <c r="D48" s="1" t="s">
        <v>37</v>
      </c>
      <c r="E48" s="3" t="s">
        <v>36</v>
      </c>
      <c r="F48" s="3" t="s">
        <v>35</v>
      </c>
      <c r="G48" s="9" t="s">
        <v>170</v>
      </c>
      <c r="H48" s="7">
        <v>108205684</v>
      </c>
      <c r="I48" s="11">
        <f t="shared" si="10"/>
        <v>18000000</v>
      </c>
      <c r="J48" s="11">
        <v>18000000</v>
      </c>
      <c r="K48" s="11">
        <v>0</v>
      </c>
      <c r="L48" s="11"/>
      <c r="M48" s="11"/>
      <c r="N48" s="11"/>
    </row>
    <row r="49" spans="1:14" ht="105" customHeight="1" x14ac:dyDescent="0.25">
      <c r="A49" s="8" t="s">
        <v>57</v>
      </c>
      <c r="B49" s="3" t="s">
        <v>205</v>
      </c>
      <c r="C49" s="9" t="s">
        <v>71</v>
      </c>
      <c r="D49" s="1" t="s">
        <v>37</v>
      </c>
      <c r="E49" s="3" t="s">
        <v>36</v>
      </c>
      <c r="F49" s="3" t="s">
        <v>35</v>
      </c>
      <c r="G49" s="9" t="s">
        <v>170</v>
      </c>
      <c r="H49" s="7">
        <v>165895046</v>
      </c>
      <c r="I49" s="11">
        <f t="shared" si="10"/>
        <v>61244775</v>
      </c>
      <c r="J49" s="11">
        <f>6044167+29127000+26073608</f>
        <v>61244775</v>
      </c>
      <c r="K49" s="11">
        <v>0</v>
      </c>
      <c r="L49" s="11"/>
      <c r="M49" s="11"/>
      <c r="N49" s="11"/>
    </row>
    <row r="50" spans="1:14" ht="96.75" customHeight="1" x14ac:dyDescent="0.25">
      <c r="A50" s="8" t="s">
        <v>150</v>
      </c>
      <c r="B50" s="3" t="s">
        <v>130</v>
      </c>
      <c r="C50" s="9" t="s">
        <v>72</v>
      </c>
      <c r="D50" s="1" t="s">
        <v>37</v>
      </c>
      <c r="E50" s="3" t="s">
        <v>36</v>
      </c>
      <c r="F50" s="3" t="s">
        <v>35</v>
      </c>
      <c r="G50" s="9" t="s">
        <v>174</v>
      </c>
      <c r="H50" s="7">
        <v>163049150</v>
      </c>
      <c r="I50" s="11">
        <f t="shared" si="10"/>
        <v>20000000</v>
      </c>
      <c r="J50" s="11">
        <v>20000000</v>
      </c>
      <c r="K50" s="11">
        <v>0</v>
      </c>
      <c r="L50" s="11"/>
      <c r="M50" s="11"/>
      <c r="N50" s="11"/>
    </row>
    <row r="51" spans="1:14" ht="150" customHeight="1" x14ac:dyDescent="0.25">
      <c r="A51" s="8" t="s">
        <v>151</v>
      </c>
      <c r="B51" s="3" t="s">
        <v>207</v>
      </c>
      <c r="C51" s="9" t="s">
        <v>73</v>
      </c>
      <c r="D51" s="1" t="s">
        <v>37</v>
      </c>
      <c r="E51" s="3" t="s">
        <v>36</v>
      </c>
      <c r="F51" s="3" t="s">
        <v>35</v>
      </c>
      <c r="G51" s="9" t="s">
        <v>175</v>
      </c>
      <c r="H51" s="7">
        <v>45844356</v>
      </c>
      <c r="I51" s="11">
        <f t="shared" si="10"/>
        <v>20000000</v>
      </c>
      <c r="J51" s="11">
        <v>20000000</v>
      </c>
      <c r="K51" s="11">
        <v>0</v>
      </c>
      <c r="L51" s="11"/>
      <c r="M51" s="11"/>
      <c r="N51" s="11"/>
    </row>
    <row r="52" spans="1:14" ht="96.75" customHeight="1" x14ac:dyDescent="0.25">
      <c r="A52" s="8" t="s">
        <v>152</v>
      </c>
      <c r="B52" s="3" t="s">
        <v>206</v>
      </c>
      <c r="C52" s="9" t="s">
        <v>74</v>
      </c>
      <c r="D52" s="1" t="s">
        <v>37</v>
      </c>
      <c r="E52" s="3" t="s">
        <v>36</v>
      </c>
      <c r="F52" s="3" t="s">
        <v>35</v>
      </c>
      <c r="G52" s="9" t="s">
        <v>170</v>
      </c>
      <c r="H52" s="7">
        <v>323245414</v>
      </c>
      <c r="I52" s="11">
        <f t="shared" si="10"/>
        <v>74934041</v>
      </c>
      <c r="J52" s="11">
        <f>44934041+10000000+20000000</f>
        <v>74934041</v>
      </c>
      <c r="K52" s="11">
        <v>0</v>
      </c>
      <c r="L52" s="11"/>
      <c r="M52" s="11"/>
      <c r="N52" s="11"/>
    </row>
    <row r="53" spans="1:14" ht="90.75" customHeight="1" x14ac:dyDescent="0.25">
      <c r="A53" s="8" t="s">
        <v>157</v>
      </c>
      <c r="B53" s="3" t="s">
        <v>122</v>
      </c>
      <c r="C53" s="9" t="s">
        <v>75</v>
      </c>
      <c r="D53" s="1" t="s">
        <v>37</v>
      </c>
      <c r="E53" s="3" t="s">
        <v>36</v>
      </c>
      <c r="F53" s="3" t="s">
        <v>35</v>
      </c>
      <c r="G53" s="9" t="s">
        <v>173</v>
      </c>
      <c r="H53" s="7">
        <v>140245226</v>
      </c>
      <c r="I53" s="11">
        <f t="shared" si="10"/>
        <v>50000000</v>
      </c>
      <c r="J53" s="11">
        <f>30000000+20000000</f>
        <v>50000000</v>
      </c>
      <c r="K53" s="11">
        <v>0</v>
      </c>
      <c r="L53" s="11"/>
      <c r="M53" s="11"/>
      <c r="N53" s="11"/>
    </row>
    <row r="54" spans="1:14" ht="96" customHeight="1" x14ac:dyDescent="0.25">
      <c r="A54" s="8" t="s">
        <v>158</v>
      </c>
      <c r="B54" s="3" t="s">
        <v>208</v>
      </c>
      <c r="C54" s="9" t="s">
        <v>76</v>
      </c>
      <c r="D54" s="1" t="s">
        <v>37</v>
      </c>
      <c r="E54" s="3" t="s">
        <v>36</v>
      </c>
      <c r="F54" s="3" t="s">
        <v>35</v>
      </c>
      <c r="G54" s="9" t="s">
        <v>174</v>
      </c>
      <c r="H54" s="7">
        <v>144881372</v>
      </c>
      <c r="I54" s="11">
        <f t="shared" si="10"/>
        <v>2000000</v>
      </c>
      <c r="J54" s="11">
        <f>39000000-37000000</f>
        <v>2000000</v>
      </c>
      <c r="K54" s="11">
        <v>0</v>
      </c>
      <c r="L54" s="11"/>
      <c r="M54" s="11"/>
      <c r="N54" s="11"/>
    </row>
    <row r="55" spans="1:14" ht="103.5" customHeight="1" x14ac:dyDescent="0.25">
      <c r="A55" s="8" t="s">
        <v>159</v>
      </c>
      <c r="B55" s="3" t="s">
        <v>209</v>
      </c>
      <c r="C55" s="9" t="s">
        <v>77</v>
      </c>
      <c r="D55" s="1" t="s">
        <v>37</v>
      </c>
      <c r="E55" s="3" t="s">
        <v>36</v>
      </c>
      <c r="F55" s="3" t="s">
        <v>35</v>
      </c>
      <c r="G55" s="9" t="s">
        <v>174</v>
      </c>
      <c r="H55" s="7">
        <v>204991257</v>
      </c>
      <c r="I55" s="11">
        <f t="shared" si="10"/>
        <v>35000000</v>
      </c>
      <c r="J55" s="11">
        <f>20000000+15000000</f>
        <v>35000000</v>
      </c>
      <c r="K55" s="11">
        <v>0</v>
      </c>
      <c r="L55" s="11"/>
      <c r="M55" s="11"/>
      <c r="N55" s="11"/>
    </row>
    <row r="56" spans="1:14" ht="90" customHeight="1" x14ac:dyDescent="0.25">
      <c r="A56" s="8" t="s">
        <v>160</v>
      </c>
      <c r="B56" s="3" t="s">
        <v>210</v>
      </c>
      <c r="C56" s="9" t="s">
        <v>78</v>
      </c>
      <c r="D56" s="1" t="s">
        <v>37</v>
      </c>
      <c r="E56" s="3" t="s">
        <v>36</v>
      </c>
      <c r="F56" s="3" t="s">
        <v>35</v>
      </c>
      <c r="G56" s="9" t="s">
        <v>174</v>
      </c>
      <c r="H56" s="7">
        <v>152171912</v>
      </c>
      <c r="I56" s="11">
        <f t="shared" si="10"/>
        <v>2000000</v>
      </c>
      <c r="J56" s="11">
        <f>40000000-38000000</f>
        <v>2000000</v>
      </c>
      <c r="K56" s="11">
        <v>0</v>
      </c>
      <c r="L56" s="11"/>
      <c r="M56" s="11"/>
      <c r="N56" s="11"/>
    </row>
    <row r="57" spans="1:14" ht="84" customHeight="1" x14ac:dyDescent="0.25">
      <c r="A57" s="8" t="s">
        <v>161</v>
      </c>
      <c r="B57" s="3" t="s">
        <v>211</v>
      </c>
      <c r="C57" s="9" t="s">
        <v>131</v>
      </c>
      <c r="D57" s="1" t="s">
        <v>37</v>
      </c>
      <c r="E57" s="3" t="s">
        <v>36</v>
      </c>
      <c r="F57" s="3" t="s">
        <v>35</v>
      </c>
      <c r="G57" s="9" t="s">
        <v>172</v>
      </c>
      <c r="H57" s="7">
        <v>97663181</v>
      </c>
      <c r="I57" s="11">
        <f t="shared" si="10"/>
        <v>2000000</v>
      </c>
      <c r="J57" s="11">
        <v>2000000</v>
      </c>
      <c r="K57" s="11">
        <v>0</v>
      </c>
      <c r="L57" s="11"/>
      <c r="M57" s="11"/>
      <c r="N57" s="11"/>
    </row>
    <row r="58" spans="1:14" ht="28.5" x14ac:dyDescent="0.25">
      <c r="A58" s="38"/>
      <c r="B58" s="5" t="s">
        <v>55</v>
      </c>
      <c r="C58" s="9"/>
      <c r="D58" s="1"/>
      <c r="E58" s="3"/>
      <c r="F58" s="3"/>
      <c r="G58" s="9"/>
      <c r="H58" s="7"/>
      <c r="I58" s="11">
        <f t="shared" si="10"/>
        <v>0</v>
      </c>
      <c r="J58" s="11">
        <v>0</v>
      </c>
      <c r="K58" s="11">
        <v>0</v>
      </c>
      <c r="L58" s="11"/>
      <c r="M58" s="11"/>
      <c r="N58" s="11"/>
    </row>
    <row r="59" spans="1:14" ht="105" customHeight="1" x14ac:dyDescent="0.25">
      <c r="A59" s="8" t="s">
        <v>243</v>
      </c>
      <c r="B59" s="3" t="s">
        <v>222</v>
      </c>
      <c r="C59" s="9" t="s">
        <v>79</v>
      </c>
      <c r="D59" s="1" t="s">
        <v>37</v>
      </c>
      <c r="E59" s="3" t="s">
        <v>36</v>
      </c>
      <c r="F59" s="3" t="s">
        <v>35</v>
      </c>
      <c r="G59" s="9" t="s">
        <v>176</v>
      </c>
      <c r="H59" s="7">
        <v>265217812</v>
      </c>
      <c r="I59" s="11">
        <f t="shared" si="10"/>
        <v>30000000</v>
      </c>
      <c r="J59" s="11">
        <v>30000000</v>
      </c>
      <c r="K59" s="11">
        <v>0</v>
      </c>
      <c r="L59" s="11"/>
      <c r="M59" s="11"/>
      <c r="N59" s="11"/>
    </row>
    <row r="60" spans="1:14" ht="28.5" x14ac:dyDescent="0.25">
      <c r="A60" s="38"/>
      <c r="B60" s="5" t="s">
        <v>127</v>
      </c>
      <c r="C60" s="9"/>
      <c r="D60" s="1"/>
      <c r="E60" s="3"/>
      <c r="F60" s="3"/>
      <c r="G60" s="9"/>
      <c r="H60" s="7"/>
      <c r="I60" s="11">
        <f t="shared" si="10"/>
        <v>0</v>
      </c>
      <c r="J60" s="11">
        <v>0</v>
      </c>
      <c r="K60" s="11">
        <v>0</v>
      </c>
      <c r="L60" s="11"/>
      <c r="M60" s="11"/>
      <c r="N60" s="11"/>
    </row>
    <row r="61" spans="1:14" ht="69" customHeight="1" x14ac:dyDescent="0.25">
      <c r="A61" s="8" t="s">
        <v>244</v>
      </c>
      <c r="B61" s="3" t="s">
        <v>212</v>
      </c>
      <c r="C61" s="9" t="s">
        <v>80</v>
      </c>
      <c r="D61" s="1" t="s">
        <v>37</v>
      </c>
      <c r="E61" s="3" t="s">
        <v>36</v>
      </c>
      <c r="F61" s="3" t="s">
        <v>35</v>
      </c>
      <c r="G61" s="9" t="s">
        <v>177</v>
      </c>
      <c r="H61" s="7">
        <v>71071890</v>
      </c>
      <c r="I61" s="11">
        <f t="shared" si="10"/>
        <v>6963864</v>
      </c>
      <c r="J61" s="11">
        <f>4213864+2750000</f>
        <v>6963864</v>
      </c>
      <c r="K61" s="11">
        <v>0</v>
      </c>
      <c r="L61" s="11"/>
      <c r="M61" s="11"/>
      <c r="N61" s="11"/>
    </row>
    <row r="62" spans="1:14" ht="32.25" customHeight="1" x14ac:dyDescent="0.25">
      <c r="A62" s="8"/>
      <c r="B62" s="5" t="s">
        <v>56</v>
      </c>
      <c r="C62" s="9"/>
      <c r="D62" s="1"/>
      <c r="E62" s="3"/>
      <c r="F62" s="3"/>
      <c r="G62" s="9"/>
      <c r="H62" s="7"/>
      <c r="I62" s="11">
        <f t="shared" si="10"/>
        <v>0</v>
      </c>
      <c r="J62" s="11">
        <v>0</v>
      </c>
      <c r="K62" s="11">
        <v>0</v>
      </c>
      <c r="L62" s="11"/>
      <c r="M62" s="11"/>
      <c r="N62" s="11"/>
    </row>
    <row r="63" spans="1:14" ht="94.5" customHeight="1" x14ac:dyDescent="0.25">
      <c r="A63" s="8" t="s">
        <v>245</v>
      </c>
      <c r="B63" s="3" t="s">
        <v>123</v>
      </c>
      <c r="C63" s="9" t="s">
        <v>81</v>
      </c>
      <c r="D63" s="1" t="s">
        <v>37</v>
      </c>
      <c r="E63" s="3" t="s">
        <v>36</v>
      </c>
      <c r="F63" s="3" t="s">
        <v>35</v>
      </c>
      <c r="G63" s="9" t="s">
        <v>178</v>
      </c>
      <c r="H63" s="7">
        <v>40137778</v>
      </c>
      <c r="I63" s="11">
        <f t="shared" si="10"/>
        <v>20800000</v>
      </c>
      <c r="J63" s="11">
        <v>20800000</v>
      </c>
      <c r="K63" s="11">
        <v>0</v>
      </c>
      <c r="L63" s="11"/>
      <c r="M63" s="11"/>
      <c r="N63" s="11"/>
    </row>
    <row r="64" spans="1:14" s="35" customFormat="1" ht="60" customHeight="1" x14ac:dyDescent="0.2">
      <c r="A64" s="24">
        <v>2</v>
      </c>
      <c r="B64" s="4" t="s">
        <v>168</v>
      </c>
      <c r="C64" s="33" t="s">
        <v>6</v>
      </c>
      <c r="D64" s="33" t="s">
        <v>6</v>
      </c>
      <c r="E64" s="33" t="s">
        <v>6</v>
      </c>
      <c r="F64" s="39" t="s">
        <v>82</v>
      </c>
      <c r="G64" s="33" t="s">
        <v>6</v>
      </c>
      <c r="H64" s="12" t="s">
        <v>6</v>
      </c>
      <c r="I64" s="34">
        <f t="shared" ref="I64:N64" si="11">I65+I68+I85+I83</f>
        <v>1104639032</v>
      </c>
      <c r="J64" s="34">
        <f t="shared" si="11"/>
        <v>710365232</v>
      </c>
      <c r="K64" s="34">
        <f t="shared" si="11"/>
        <v>394273800</v>
      </c>
      <c r="L64" s="34">
        <f t="shared" si="11"/>
        <v>0</v>
      </c>
      <c r="M64" s="34">
        <f t="shared" si="11"/>
        <v>0</v>
      </c>
      <c r="N64" s="34">
        <f t="shared" si="11"/>
        <v>0</v>
      </c>
    </row>
    <row r="65" spans="1:14" s="35" customFormat="1" ht="76.5" customHeight="1" x14ac:dyDescent="0.2">
      <c r="A65" s="24"/>
      <c r="B65" s="33"/>
      <c r="C65" s="33"/>
      <c r="D65" s="2" t="s">
        <v>136</v>
      </c>
      <c r="E65" s="4" t="s">
        <v>83</v>
      </c>
      <c r="F65" s="4" t="s">
        <v>82</v>
      </c>
      <c r="G65" s="33"/>
      <c r="H65" s="7"/>
      <c r="I65" s="34">
        <f>I66+I67</f>
        <v>6000000</v>
      </c>
      <c r="J65" s="34">
        <f>J66+J67</f>
        <v>6000000</v>
      </c>
      <c r="K65" s="34">
        <v>0</v>
      </c>
      <c r="L65" s="34">
        <f>SUM(L66:L82)</f>
        <v>0</v>
      </c>
      <c r="M65" s="34">
        <f>SUM(M66:M82)</f>
        <v>0</v>
      </c>
      <c r="N65" s="34">
        <f>SUM(N66:N82)</f>
        <v>0</v>
      </c>
    </row>
    <row r="66" spans="1:14" ht="103.5" customHeight="1" x14ac:dyDescent="0.25">
      <c r="A66" s="8" t="s">
        <v>15</v>
      </c>
      <c r="B66" s="3" t="s">
        <v>213</v>
      </c>
      <c r="C66" s="9" t="s">
        <v>137</v>
      </c>
      <c r="D66" s="1" t="s">
        <v>136</v>
      </c>
      <c r="E66" s="3" t="s">
        <v>83</v>
      </c>
      <c r="F66" s="3" t="s">
        <v>82</v>
      </c>
      <c r="G66" s="9" t="s">
        <v>179</v>
      </c>
      <c r="H66" s="7">
        <v>82500000</v>
      </c>
      <c r="I66" s="11">
        <f>J66+K66+L66+M66+N66</f>
        <v>2500000</v>
      </c>
      <c r="J66" s="11">
        <f>2500000</f>
        <v>2500000</v>
      </c>
      <c r="K66" s="11">
        <v>0</v>
      </c>
      <c r="L66" s="11"/>
      <c r="M66" s="11"/>
      <c r="N66" s="11"/>
    </row>
    <row r="67" spans="1:14" ht="84" customHeight="1" x14ac:dyDescent="0.25">
      <c r="A67" s="8" t="s">
        <v>16</v>
      </c>
      <c r="B67" s="3" t="s">
        <v>214</v>
      </c>
      <c r="C67" s="9" t="s">
        <v>138</v>
      </c>
      <c r="D67" s="1" t="s">
        <v>136</v>
      </c>
      <c r="E67" s="3" t="s">
        <v>83</v>
      </c>
      <c r="F67" s="3" t="s">
        <v>82</v>
      </c>
      <c r="G67" s="9" t="s">
        <v>180</v>
      </c>
      <c r="H67" s="7">
        <v>552762000</v>
      </c>
      <c r="I67" s="11">
        <f t="shared" ref="I67:I102" si="12">J67+K67+L67+M67+N67</f>
        <v>3500000</v>
      </c>
      <c r="J67" s="11">
        <f t="shared" ref="J67" si="13">3500000</f>
        <v>3500000</v>
      </c>
      <c r="K67" s="11">
        <v>0</v>
      </c>
      <c r="L67" s="11"/>
      <c r="M67" s="11"/>
      <c r="N67" s="11"/>
    </row>
    <row r="68" spans="1:14" s="35" customFormat="1" ht="76.5" customHeight="1" x14ac:dyDescent="0.2">
      <c r="A68" s="24"/>
      <c r="B68" s="33"/>
      <c r="C68" s="33"/>
      <c r="D68" s="2" t="s">
        <v>84</v>
      </c>
      <c r="E68" s="4" t="s">
        <v>83</v>
      </c>
      <c r="F68" s="4" t="s">
        <v>35</v>
      </c>
      <c r="G68" s="33"/>
      <c r="H68" s="7"/>
      <c r="I68" s="34">
        <f>J68+K68+L68+M68+N68</f>
        <v>687603592</v>
      </c>
      <c r="J68" s="34">
        <f>J69+J70+J71+J72+J73+J74+J76+J78+J80+J82</f>
        <v>687603592</v>
      </c>
      <c r="K68" s="34">
        <f t="shared" ref="K68:N68" si="14">K69+K70+K71+K72+K73+K74+K76+K78+K80+K82</f>
        <v>0</v>
      </c>
      <c r="L68" s="34">
        <f t="shared" si="14"/>
        <v>0</v>
      </c>
      <c r="M68" s="34">
        <f t="shared" si="14"/>
        <v>0</v>
      </c>
      <c r="N68" s="34">
        <f t="shared" si="14"/>
        <v>0</v>
      </c>
    </row>
    <row r="69" spans="1:14" ht="84.75" customHeight="1" x14ac:dyDescent="0.25">
      <c r="A69" s="8" t="s">
        <v>85</v>
      </c>
      <c r="B69" s="3" t="s">
        <v>215</v>
      </c>
      <c r="C69" s="9" t="s">
        <v>94</v>
      </c>
      <c r="D69" s="1" t="s">
        <v>84</v>
      </c>
      <c r="E69" s="3" t="s">
        <v>83</v>
      </c>
      <c r="F69" s="3" t="s">
        <v>35</v>
      </c>
      <c r="G69" s="9" t="s">
        <v>170</v>
      </c>
      <c r="H69" s="7">
        <v>1499508771</v>
      </c>
      <c r="I69" s="11">
        <f>J69+K69+L69+M69+N69</f>
        <v>300000000</v>
      </c>
      <c r="J69" s="11">
        <f>150000000+150000000</f>
        <v>300000000</v>
      </c>
      <c r="K69" s="11">
        <v>0</v>
      </c>
      <c r="L69" s="11"/>
      <c r="M69" s="11"/>
      <c r="N69" s="11"/>
    </row>
    <row r="70" spans="1:14" ht="89.25" customHeight="1" x14ac:dyDescent="0.25">
      <c r="A70" s="8" t="s">
        <v>86</v>
      </c>
      <c r="B70" s="3" t="s">
        <v>124</v>
      </c>
      <c r="C70" s="9" t="s">
        <v>97</v>
      </c>
      <c r="D70" s="1" t="s">
        <v>84</v>
      </c>
      <c r="E70" s="3" t="s">
        <v>83</v>
      </c>
      <c r="F70" s="3" t="s">
        <v>35</v>
      </c>
      <c r="G70" s="9" t="s">
        <v>181</v>
      </c>
      <c r="H70" s="7">
        <v>497244404</v>
      </c>
      <c r="I70" s="11">
        <f t="shared" si="12"/>
        <v>298292051</v>
      </c>
      <c r="J70" s="11">
        <f>118292051+180000000</f>
        <v>298292051</v>
      </c>
      <c r="K70" s="11">
        <v>0</v>
      </c>
      <c r="L70" s="11"/>
      <c r="M70" s="11"/>
      <c r="N70" s="11"/>
    </row>
    <row r="71" spans="1:14" ht="102.75" customHeight="1" x14ac:dyDescent="0.25">
      <c r="A71" s="8" t="s">
        <v>87</v>
      </c>
      <c r="B71" s="3" t="s">
        <v>267</v>
      </c>
      <c r="C71" s="9" t="s">
        <v>98</v>
      </c>
      <c r="D71" s="1" t="s">
        <v>84</v>
      </c>
      <c r="E71" s="3" t="s">
        <v>83</v>
      </c>
      <c r="F71" s="3" t="s">
        <v>35</v>
      </c>
      <c r="G71" s="9" t="s">
        <v>182</v>
      </c>
      <c r="H71" s="7">
        <v>362000000</v>
      </c>
      <c r="I71" s="11">
        <f t="shared" si="12"/>
        <v>10000000</v>
      </c>
      <c r="J71" s="11">
        <f>5000000+5000000</f>
        <v>10000000</v>
      </c>
      <c r="K71" s="11">
        <v>0</v>
      </c>
      <c r="L71" s="11"/>
      <c r="M71" s="11"/>
      <c r="N71" s="11"/>
    </row>
    <row r="72" spans="1:14" ht="74.25" customHeight="1" x14ac:dyDescent="0.25">
      <c r="A72" s="8" t="s">
        <v>88</v>
      </c>
      <c r="B72" s="3" t="s">
        <v>216</v>
      </c>
      <c r="C72" s="9" t="s">
        <v>132</v>
      </c>
      <c r="D72" s="1" t="s">
        <v>84</v>
      </c>
      <c r="E72" s="3" t="s">
        <v>83</v>
      </c>
      <c r="F72" s="3" t="s">
        <v>35</v>
      </c>
      <c r="G72" s="9" t="s">
        <v>183</v>
      </c>
      <c r="H72" s="7">
        <v>1032322408</v>
      </c>
      <c r="I72" s="11">
        <f t="shared" si="12"/>
        <v>7572000</v>
      </c>
      <c r="J72" s="11">
        <v>7572000</v>
      </c>
      <c r="K72" s="11">
        <v>0</v>
      </c>
      <c r="L72" s="11"/>
      <c r="M72" s="11"/>
      <c r="N72" s="11"/>
    </row>
    <row r="73" spans="1:14" ht="93.75" customHeight="1" x14ac:dyDescent="0.25">
      <c r="A73" s="8" t="s">
        <v>89</v>
      </c>
      <c r="B73" s="3" t="s">
        <v>268</v>
      </c>
      <c r="C73" s="9" t="s">
        <v>96</v>
      </c>
      <c r="D73" s="1" t="s">
        <v>84</v>
      </c>
      <c r="E73" s="3" t="s">
        <v>83</v>
      </c>
      <c r="F73" s="3" t="s">
        <v>35</v>
      </c>
      <c r="G73" s="9" t="s">
        <v>184</v>
      </c>
      <c r="H73" s="7">
        <v>165729042</v>
      </c>
      <c r="I73" s="11">
        <f t="shared" si="12"/>
        <v>21330000</v>
      </c>
      <c r="J73" s="11">
        <f>902000+20428000</f>
        <v>21330000</v>
      </c>
      <c r="K73" s="11">
        <v>0</v>
      </c>
      <c r="L73" s="11"/>
      <c r="M73" s="11"/>
      <c r="N73" s="11"/>
    </row>
    <row r="74" spans="1:14" ht="109.5" customHeight="1" x14ac:dyDescent="0.25">
      <c r="A74" s="8" t="s">
        <v>100</v>
      </c>
      <c r="B74" s="3" t="s">
        <v>240</v>
      </c>
      <c r="C74" s="9" t="s">
        <v>237</v>
      </c>
      <c r="D74" s="1" t="s">
        <v>84</v>
      </c>
      <c r="E74" s="3" t="s">
        <v>83</v>
      </c>
      <c r="F74" s="3" t="s">
        <v>35</v>
      </c>
      <c r="G74" s="9">
        <v>2026</v>
      </c>
      <c r="H74" s="7">
        <f>249989.594*1000</f>
        <v>249989594</v>
      </c>
      <c r="I74" s="11">
        <f t="shared" si="12"/>
        <v>1000000</v>
      </c>
      <c r="J74" s="11">
        <v>1000000</v>
      </c>
      <c r="K74" s="11"/>
      <c r="L74" s="11"/>
      <c r="M74" s="11"/>
      <c r="N74" s="11"/>
    </row>
    <row r="75" spans="1:14" ht="28.5" x14ac:dyDescent="0.25">
      <c r="A75" s="8"/>
      <c r="B75" s="5" t="s">
        <v>40</v>
      </c>
      <c r="C75" s="9"/>
      <c r="D75" s="1"/>
      <c r="E75" s="3"/>
      <c r="F75" s="3"/>
      <c r="G75" s="9"/>
      <c r="H75" s="7"/>
      <c r="I75" s="11">
        <f t="shared" si="12"/>
        <v>0</v>
      </c>
      <c r="J75" s="11">
        <v>0</v>
      </c>
      <c r="K75" s="11">
        <v>0</v>
      </c>
      <c r="L75" s="11"/>
      <c r="M75" s="11"/>
      <c r="N75" s="11"/>
    </row>
    <row r="76" spans="1:14" ht="89.25" customHeight="1" x14ac:dyDescent="0.25">
      <c r="A76" s="8" t="s">
        <v>153</v>
      </c>
      <c r="B76" s="3" t="s">
        <v>217</v>
      </c>
      <c r="C76" s="9" t="s">
        <v>95</v>
      </c>
      <c r="D76" s="1" t="s">
        <v>84</v>
      </c>
      <c r="E76" s="3" t="s">
        <v>83</v>
      </c>
      <c r="F76" s="3" t="s">
        <v>35</v>
      </c>
      <c r="G76" s="9" t="s">
        <v>170</v>
      </c>
      <c r="H76" s="7">
        <v>58878995</v>
      </c>
      <c r="I76" s="11">
        <f t="shared" si="12"/>
        <v>4077987</v>
      </c>
      <c r="J76" s="11">
        <f>17077987-13000000</f>
        <v>4077987</v>
      </c>
      <c r="K76" s="11">
        <v>0</v>
      </c>
      <c r="L76" s="11"/>
      <c r="M76" s="11"/>
      <c r="N76" s="11"/>
    </row>
    <row r="77" spans="1:14" ht="28.5" x14ac:dyDescent="0.25">
      <c r="A77" s="8"/>
      <c r="B77" s="5" t="s">
        <v>133</v>
      </c>
      <c r="C77" s="9"/>
      <c r="D77" s="1"/>
      <c r="E77" s="3"/>
      <c r="F77" s="3"/>
      <c r="G77" s="9"/>
      <c r="H77" s="7"/>
      <c r="I77" s="11">
        <f t="shared" ref="I77:I78" si="15">J77+K77+L77+M77+N77</f>
        <v>0</v>
      </c>
      <c r="J77" s="11">
        <v>0</v>
      </c>
      <c r="K77" s="11">
        <v>0</v>
      </c>
      <c r="L77" s="11"/>
      <c r="M77" s="11"/>
      <c r="N77" s="11"/>
    </row>
    <row r="78" spans="1:14" ht="97.5" customHeight="1" x14ac:dyDescent="0.25">
      <c r="A78" s="8" t="s">
        <v>154</v>
      </c>
      <c r="B78" s="3" t="s">
        <v>218</v>
      </c>
      <c r="C78" s="9" t="s">
        <v>134</v>
      </c>
      <c r="D78" s="1" t="s">
        <v>84</v>
      </c>
      <c r="E78" s="3" t="s">
        <v>83</v>
      </c>
      <c r="F78" s="3" t="s">
        <v>35</v>
      </c>
      <c r="G78" s="9" t="s">
        <v>180</v>
      </c>
      <c r="H78" s="7">
        <v>65331201</v>
      </c>
      <c r="I78" s="11">
        <f t="shared" si="15"/>
        <v>3000000</v>
      </c>
      <c r="J78" s="11">
        <f>3000000</f>
        <v>3000000</v>
      </c>
      <c r="K78" s="11">
        <v>0</v>
      </c>
      <c r="L78" s="11"/>
      <c r="M78" s="11"/>
      <c r="N78" s="11"/>
    </row>
    <row r="79" spans="1:14" ht="28.5" x14ac:dyDescent="0.25">
      <c r="A79" s="8"/>
      <c r="B79" s="5" t="s">
        <v>38</v>
      </c>
      <c r="C79" s="9"/>
      <c r="D79" s="1"/>
      <c r="E79" s="3"/>
      <c r="F79" s="3"/>
      <c r="G79" s="9"/>
      <c r="H79" s="7"/>
      <c r="I79" s="11">
        <f t="shared" ref="I79:I80" si="16">J79+K79+L79+M79+N79</f>
        <v>0</v>
      </c>
      <c r="J79" s="11">
        <v>0</v>
      </c>
      <c r="K79" s="11">
        <v>0</v>
      </c>
      <c r="L79" s="11"/>
      <c r="M79" s="11"/>
      <c r="N79" s="11"/>
    </row>
    <row r="80" spans="1:14" ht="103.5" customHeight="1" x14ac:dyDescent="0.25">
      <c r="A80" s="8" t="s">
        <v>155</v>
      </c>
      <c r="B80" s="3" t="s">
        <v>219</v>
      </c>
      <c r="C80" s="9" t="s">
        <v>135</v>
      </c>
      <c r="D80" s="1" t="s">
        <v>84</v>
      </c>
      <c r="E80" s="3" t="s">
        <v>83</v>
      </c>
      <c r="F80" s="3" t="s">
        <v>35</v>
      </c>
      <c r="G80" s="9" t="s">
        <v>175</v>
      </c>
      <c r="H80" s="7">
        <v>751658353</v>
      </c>
      <c r="I80" s="11">
        <f t="shared" si="16"/>
        <v>15822000</v>
      </c>
      <c r="J80" s="11">
        <f>20000000-4178000</f>
        <v>15822000</v>
      </c>
      <c r="K80" s="11">
        <v>0</v>
      </c>
      <c r="L80" s="11"/>
      <c r="M80" s="11"/>
      <c r="N80" s="11"/>
    </row>
    <row r="81" spans="1:14" ht="28.5" x14ac:dyDescent="0.25">
      <c r="A81" s="8"/>
      <c r="B81" s="5" t="s">
        <v>128</v>
      </c>
      <c r="C81" s="9"/>
      <c r="D81" s="1"/>
      <c r="E81" s="3"/>
      <c r="F81" s="3"/>
      <c r="G81" s="9"/>
      <c r="H81" s="7"/>
      <c r="I81" s="11">
        <f t="shared" si="12"/>
        <v>0</v>
      </c>
      <c r="J81" s="11">
        <v>0</v>
      </c>
      <c r="K81" s="11">
        <v>0</v>
      </c>
      <c r="L81" s="11"/>
      <c r="M81" s="11"/>
      <c r="N81" s="11"/>
    </row>
    <row r="82" spans="1:14" ht="97.5" customHeight="1" x14ac:dyDescent="0.25">
      <c r="A82" s="8" t="s">
        <v>156</v>
      </c>
      <c r="B82" s="3" t="s">
        <v>125</v>
      </c>
      <c r="C82" s="9" t="s">
        <v>99</v>
      </c>
      <c r="D82" s="1" t="s">
        <v>84</v>
      </c>
      <c r="E82" s="3" t="s">
        <v>83</v>
      </c>
      <c r="F82" s="3" t="s">
        <v>35</v>
      </c>
      <c r="G82" s="9" t="s">
        <v>255</v>
      </c>
      <c r="H82" s="7">
        <v>48391008</v>
      </c>
      <c r="I82" s="11">
        <f t="shared" si="12"/>
        <v>26509554</v>
      </c>
      <c r="J82" s="11">
        <f>10966322+15543232</f>
        <v>26509554</v>
      </c>
      <c r="K82" s="11">
        <v>0</v>
      </c>
      <c r="L82" s="11"/>
      <c r="M82" s="11"/>
      <c r="N82" s="11"/>
    </row>
    <row r="83" spans="1:14" ht="71.25" customHeight="1" x14ac:dyDescent="0.25">
      <c r="A83" s="8"/>
      <c r="B83" s="3"/>
      <c r="C83" s="9"/>
      <c r="D83" s="2" t="s">
        <v>223</v>
      </c>
      <c r="E83" s="4" t="s">
        <v>224</v>
      </c>
      <c r="F83" s="4" t="s">
        <v>35</v>
      </c>
      <c r="G83" s="9"/>
      <c r="H83" s="7"/>
      <c r="I83" s="34">
        <f>I84</f>
        <v>348273800</v>
      </c>
      <c r="J83" s="34">
        <f t="shared" ref="J83:N83" si="17">J84</f>
        <v>0</v>
      </c>
      <c r="K83" s="34">
        <f t="shared" si="17"/>
        <v>348273800</v>
      </c>
      <c r="L83" s="34">
        <f t="shared" si="17"/>
        <v>0</v>
      </c>
      <c r="M83" s="34">
        <f t="shared" si="17"/>
        <v>0</v>
      </c>
      <c r="N83" s="34">
        <f t="shared" si="17"/>
        <v>0</v>
      </c>
    </row>
    <row r="84" spans="1:14" ht="84.75" customHeight="1" x14ac:dyDescent="0.25">
      <c r="A84" s="8" t="s">
        <v>85</v>
      </c>
      <c r="B84" s="3" t="s">
        <v>215</v>
      </c>
      <c r="C84" s="9" t="s">
        <v>94</v>
      </c>
      <c r="D84" s="1" t="s">
        <v>223</v>
      </c>
      <c r="E84" s="3" t="s">
        <v>225</v>
      </c>
      <c r="F84" s="3" t="s">
        <v>35</v>
      </c>
      <c r="G84" s="9" t="s">
        <v>170</v>
      </c>
      <c r="H84" s="7">
        <v>1499508771</v>
      </c>
      <c r="I84" s="11">
        <f>J84+K84+L84+M84+N84</f>
        <v>348273800</v>
      </c>
      <c r="J84" s="11"/>
      <c r="K84" s="11">
        <v>348273800</v>
      </c>
      <c r="L84" s="11"/>
      <c r="M84" s="11"/>
      <c r="N84" s="11"/>
    </row>
    <row r="85" spans="1:14" ht="58.5" customHeight="1" x14ac:dyDescent="0.25">
      <c r="A85" s="8"/>
      <c r="B85" s="3"/>
      <c r="C85" s="9"/>
      <c r="D85" s="2" t="s">
        <v>91</v>
      </c>
      <c r="E85" s="4" t="s">
        <v>92</v>
      </c>
      <c r="F85" s="4" t="s">
        <v>35</v>
      </c>
      <c r="G85" s="9"/>
      <c r="H85" s="7"/>
      <c r="I85" s="34">
        <f>I86+I88</f>
        <v>62761640</v>
      </c>
      <c r="J85" s="34">
        <f t="shared" ref="J85:K85" si="18">J86+J88</f>
        <v>16761640</v>
      </c>
      <c r="K85" s="34">
        <f t="shared" si="18"/>
        <v>46000000</v>
      </c>
      <c r="L85" s="34">
        <f t="shared" ref="L85" si="19">L86+L88</f>
        <v>0</v>
      </c>
      <c r="M85" s="34">
        <f t="shared" ref="M85" si="20">M86+M88</f>
        <v>0</v>
      </c>
      <c r="N85" s="34">
        <f t="shared" ref="N85" si="21">N86+N88</f>
        <v>0</v>
      </c>
    </row>
    <row r="86" spans="1:14" ht="123.75" customHeight="1" x14ac:dyDescent="0.25">
      <c r="A86" s="8" t="s">
        <v>162</v>
      </c>
      <c r="B86" s="3" t="s">
        <v>191</v>
      </c>
      <c r="C86" s="9" t="s">
        <v>90</v>
      </c>
      <c r="D86" s="1" t="s">
        <v>91</v>
      </c>
      <c r="E86" s="3" t="s">
        <v>92</v>
      </c>
      <c r="F86" s="3" t="s">
        <v>35</v>
      </c>
      <c r="G86" s="9" t="s">
        <v>241</v>
      </c>
      <c r="H86" s="7">
        <v>218382876</v>
      </c>
      <c r="I86" s="11">
        <f>J86+K86+L86+M86+N86</f>
        <v>32094876</v>
      </c>
      <c r="J86" s="11">
        <f>83094876-74000000</f>
        <v>9094876</v>
      </c>
      <c r="K86" s="11">
        <v>23000000</v>
      </c>
      <c r="L86" s="11"/>
      <c r="M86" s="11"/>
      <c r="N86" s="11"/>
    </row>
    <row r="87" spans="1:14" ht="28.5" x14ac:dyDescent="0.25">
      <c r="A87" s="8"/>
      <c r="B87" s="5" t="s">
        <v>40</v>
      </c>
      <c r="C87" s="9"/>
      <c r="D87" s="1"/>
      <c r="E87" s="3"/>
      <c r="F87" s="3"/>
      <c r="G87" s="9"/>
      <c r="H87" s="7"/>
      <c r="I87" s="11">
        <f t="shared" si="12"/>
        <v>0</v>
      </c>
      <c r="J87" s="11">
        <v>0</v>
      </c>
      <c r="K87" s="11">
        <v>0</v>
      </c>
      <c r="L87" s="11"/>
      <c r="M87" s="11"/>
      <c r="N87" s="11"/>
    </row>
    <row r="88" spans="1:14" ht="69" customHeight="1" x14ac:dyDescent="0.25">
      <c r="A88" s="8" t="s">
        <v>246</v>
      </c>
      <c r="B88" s="3" t="s">
        <v>220</v>
      </c>
      <c r="C88" s="9" t="s">
        <v>93</v>
      </c>
      <c r="D88" s="1" t="s">
        <v>91</v>
      </c>
      <c r="E88" s="3" t="s">
        <v>92</v>
      </c>
      <c r="F88" s="3" t="s">
        <v>35</v>
      </c>
      <c r="G88" s="9" t="s">
        <v>242</v>
      </c>
      <c r="H88" s="7">
        <v>197772075</v>
      </c>
      <c r="I88" s="11">
        <f t="shared" si="12"/>
        <v>30666764</v>
      </c>
      <c r="J88" s="11">
        <f>81666764-74000000</f>
        <v>7666764</v>
      </c>
      <c r="K88" s="11">
        <v>23000000</v>
      </c>
      <c r="L88" s="11"/>
      <c r="M88" s="11"/>
      <c r="N88" s="11"/>
    </row>
    <row r="89" spans="1:14" s="35" customFormat="1" ht="63" customHeight="1" x14ac:dyDescent="0.2">
      <c r="A89" s="24">
        <v>3</v>
      </c>
      <c r="B89" s="4" t="s">
        <v>101</v>
      </c>
      <c r="C89" s="33" t="s">
        <v>6</v>
      </c>
      <c r="D89" s="33" t="s">
        <v>6</v>
      </c>
      <c r="E89" s="33" t="s">
        <v>6</v>
      </c>
      <c r="F89" s="39" t="s">
        <v>102</v>
      </c>
      <c r="G89" s="33" t="s">
        <v>6</v>
      </c>
      <c r="H89" s="12" t="s">
        <v>6</v>
      </c>
      <c r="I89" s="34">
        <f>I90</f>
        <v>63339236</v>
      </c>
      <c r="J89" s="34">
        <f t="shared" ref="J89:N89" si="22">J90</f>
        <v>63339236</v>
      </c>
      <c r="K89" s="34">
        <f t="shared" si="22"/>
        <v>0</v>
      </c>
      <c r="L89" s="34">
        <f t="shared" si="22"/>
        <v>0</v>
      </c>
      <c r="M89" s="34">
        <f t="shared" si="22"/>
        <v>0</v>
      </c>
      <c r="N89" s="34">
        <f t="shared" si="22"/>
        <v>0</v>
      </c>
    </row>
    <row r="90" spans="1:14" s="35" customFormat="1" ht="87.75" customHeight="1" x14ac:dyDescent="0.2">
      <c r="A90" s="40"/>
      <c r="B90" s="4"/>
      <c r="C90" s="33"/>
      <c r="D90" s="2" t="s">
        <v>104</v>
      </c>
      <c r="E90" s="4" t="s">
        <v>103</v>
      </c>
      <c r="F90" s="39" t="s">
        <v>102</v>
      </c>
      <c r="G90" s="33"/>
      <c r="H90" s="7"/>
      <c r="I90" s="34">
        <f>I91+I92+I93+I94+I95</f>
        <v>63339236</v>
      </c>
      <c r="J90" s="34">
        <f t="shared" ref="J90:N90" si="23">J91+J92+J93+J94+J95</f>
        <v>63339236</v>
      </c>
      <c r="K90" s="34">
        <f t="shared" si="23"/>
        <v>0</v>
      </c>
      <c r="L90" s="34">
        <f t="shared" si="23"/>
        <v>0</v>
      </c>
      <c r="M90" s="34">
        <f t="shared" si="23"/>
        <v>0</v>
      </c>
      <c r="N90" s="34">
        <f t="shared" si="23"/>
        <v>0</v>
      </c>
    </row>
    <row r="91" spans="1:14" ht="92.25" customHeight="1" x14ac:dyDescent="0.25">
      <c r="A91" s="8" t="s">
        <v>105</v>
      </c>
      <c r="B91" s="3" t="s">
        <v>189</v>
      </c>
      <c r="C91" s="9" t="s">
        <v>108</v>
      </c>
      <c r="D91" s="1" t="s">
        <v>104</v>
      </c>
      <c r="E91" s="3" t="s">
        <v>103</v>
      </c>
      <c r="F91" s="13" t="s">
        <v>102</v>
      </c>
      <c r="G91" s="9" t="s">
        <v>180</v>
      </c>
      <c r="H91" s="7">
        <v>75000000</v>
      </c>
      <c r="I91" s="11">
        <f t="shared" si="12"/>
        <v>27903667</v>
      </c>
      <c r="J91" s="11">
        <v>27903667</v>
      </c>
      <c r="K91" s="11">
        <v>0</v>
      </c>
      <c r="L91" s="11"/>
      <c r="M91" s="11"/>
      <c r="N91" s="11"/>
    </row>
    <row r="92" spans="1:14" ht="93" customHeight="1" x14ac:dyDescent="0.25">
      <c r="A92" s="8" t="s">
        <v>106</v>
      </c>
      <c r="B92" s="3" t="s">
        <v>252</v>
      </c>
      <c r="C92" s="9" t="s">
        <v>238</v>
      </c>
      <c r="D92" s="1" t="s">
        <v>104</v>
      </c>
      <c r="E92" s="3" t="s">
        <v>103</v>
      </c>
      <c r="F92" s="13" t="s">
        <v>121</v>
      </c>
      <c r="G92" s="9" t="s">
        <v>126</v>
      </c>
      <c r="H92" s="7">
        <v>7050000</v>
      </c>
      <c r="I92" s="11">
        <f t="shared" si="12"/>
        <v>6230000</v>
      </c>
      <c r="J92" s="11">
        <v>6230000</v>
      </c>
      <c r="K92" s="11">
        <v>0</v>
      </c>
      <c r="L92" s="11"/>
      <c r="M92" s="11"/>
      <c r="N92" s="11"/>
    </row>
    <row r="93" spans="1:14" ht="81" customHeight="1" x14ac:dyDescent="0.25">
      <c r="A93" s="8" t="s">
        <v>107</v>
      </c>
      <c r="B93" s="3" t="s">
        <v>253</v>
      </c>
      <c r="C93" s="9" t="s">
        <v>109</v>
      </c>
      <c r="D93" s="1" t="s">
        <v>104</v>
      </c>
      <c r="E93" s="3" t="s">
        <v>103</v>
      </c>
      <c r="F93" s="13" t="s">
        <v>121</v>
      </c>
      <c r="G93" s="9" t="s">
        <v>126</v>
      </c>
      <c r="H93" s="7">
        <v>26459353</v>
      </c>
      <c r="I93" s="11">
        <f t="shared" si="12"/>
        <v>25879360</v>
      </c>
      <c r="J93" s="11">
        <v>25879360</v>
      </c>
      <c r="K93" s="11">
        <v>0</v>
      </c>
      <c r="L93" s="11"/>
      <c r="M93" s="11"/>
      <c r="N93" s="11"/>
    </row>
    <row r="94" spans="1:14" ht="112.5" customHeight="1" x14ac:dyDescent="0.25">
      <c r="A94" s="8" t="s">
        <v>163</v>
      </c>
      <c r="B94" s="3" t="s">
        <v>221</v>
      </c>
      <c r="C94" s="9" t="s">
        <v>139</v>
      </c>
      <c r="D94" s="1" t="s">
        <v>104</v>
      </c>
      <c r="E94" s="3" t="s">
        <v>103</v>
      </c>
      <c r="F94" s="13" t="s">
        <v>121</v>
      </c>
      <c r="G94" s="9" t="s">
        <v>185</v>
      </c>
      <c r="H94" s="7">
        <v>1243760</v>
      </c>
      <c r="I94" s="11">
        <f t="shared" si="12"/>
        <v>963400</v>
      </c>
      <c r="J94" s="11">
        <f>963400</f>
        <v>963400</v>
      </c>
      <c r="K94" s="11">
        <v>0</v>
      </c>
      <c r="L94" s="11"/>
      <c r="M94" s="11"/>
      <c r="N94" s="11"/>
    </row>
    <row r="95" spans="1:14" ht="86.25" customHeight="1" x14ac:dyDescent="0.25">
      <c r="A95" s="8" t="s">
        <v>164</v>
      </c>
      <c r="B95" s="3" t="s">
        <v>140</v>
      </c>
      <c r="C95" s="9" t="s">
        <v>141</v>
      </c>
      <c r="D95" s="1" t="s">
        <v>104</v>
      </c>
      <c r="E95" s="3" t="s">
        <v>103</v>
      </c>
      <c r="F95" s="13" t="s">
        <v>121</v>
      </c>
      <c r="G95" s="9" t="s">
        <v>185</v>
      </c>
      <c r="H95" s="7">
        <v>2498004</v>
      </c>
      <c r="I95" s="11">
        <f>J95+K95+L95+M95+N95</f>
        <v>2362809</v>
      </c>
      <c r="J95" s="11">
        <f>2362809</f>
        <v>2362809</v>
      </c>
      <c r="K95" s="11">
        <v>0</v>
      </c>
      <c r="L95" s="11"/>
      <c r="M95" s="11"/>
      <c r="N95" s="11"/>
    </row>
    <row r="96" spans="1:14" s="35" customFormat="1" ht="78.75" customHeight="1" x14ac:dyDescent="0.2">
      <c r="A96" s="24">
        <v>4</v>
      </c>
      <c r="B96" s="4" t="s">
        <v>256</v>
      </c>
      <c r="C96" s="33" t="s">
        <v>6</v>
      </c>
      <c r="D96" s="33" t="s">
        <v>6</v>
      </c>
      <c r="E96" s="33" t="s">
        <v>6</v>
      </c>
      <c r="F96" s="39" t="s">
        <v>265</v>
      </c>
      <c r="G96" s="33" t="s">
        <v>6</v>
      </c>
      <c r="H96" s="12" t="s">
        <v>6</v>
      </c>
      <c r="I96" s="34">
        <f>I97</f>
        <v>100000</v>
      </c>
      <c r="J96" s="34">
        <f t="shared" ref="J96:N96" si="24">J97</f>
        <v>100000</v>
      </c>
      <c r="K96" s="34">
        <f t="shared" si="24"/>
        <v>0</v>
      </c>
      <c r="L96" s="34">
        <f t="shared" si="24"/>
        <v>0</v>
      </c>
      <c r="M96" s="34">
        <f t="shared" si="24"/>
        <v>0</v>
      </c>
      <c r="N96" s="34">
        <f t="shared" si="24"/>
        <v>0</v>
      </c>
    </row>
    <row r="97" spans="1:14" s="35" customFormat="1" ht="77.25" customHeight="1" x14ac:dyDescent="0.2">
      <c r="A97" s="24"/>
      <c r="B97" s="4"/>
      <c r="C97" s="33"/>
      <c r="D97" s="2" t="s">
        <v>258</v>
      </c>
      <c r="E97" s="4" t="s">
        <v>259</v>
      </c>
      <c r="F97" s="4" t="s">
        <v>35</v>
      </c>
      <c r="G97" s="33"/>
      <c r="H97" s="12"/>
      <c r="I97" s="34">
        <f>I98+I99</f>
        <v>100000</v>
      </c>
      <c r="J97" s="34">
        <f t="shared" ref="J97:N97" si="25">J98+J99</f>
        <v>100000</v>
      </c>
      <c r="K97" s="34">
        <f t="shared" si="25"/>
        <v>0</v>
      </c>
      <c r="L97" s="34">
        <f t="shared" si="25"/>
        <v>0</v>
      </c>
      <c r="M97" s="34">
        <f t="shared" si="25"/>
        <v>0</v>
      </c>
      <c r="N97" s="34">
        <f t="shared" si="25"/>
        <v>0</v>
      </c>
    </row>
    <row r="98" spans="1:14" ht="143.25" customHeight="1" x14ac:dyDescent="0.25">
      <c r="A98" s="8" t="s">
        <v>117</v>
      </c>
      <c r="B98" s="3" t="s">
        <v>260</v>
      </c>
      <c r="C98" s="9" t="s">
        <v>257</v>
      </c>
      <c r="D98" s="1" t="s">
        <v>258</v>
      </c>
      <c r="E98" s="3" t="s">
        <v>259</v>
      </c>
      <c r="F98" s="3" t="s">
        <v>35</v>
      </c>
      <c r="G98" s="9" t="s">
        <v>172</v>
      </c>
      <c r="H98" s="7">
        <f>52826.97*1000</f>
        <v>52826970</v>
      </c>
      <c r="I98" s="11">
        <f>J98+K98+L98+M98+N98</f>
        <v>60000</v>
      </c>
      <c r="J98" s="11">
        <v>60000</v>
      </c>
      <c r="K98" s="11"/>
      <c r="L98" s="11"/>
      <c r="M98" s="11"/>
      <c r="N98" s="11"/>
    </row>
    <row r="99" spans="1:14" ht="78.75" customHeight="1" x14ac:dyDescent="0.25">
      <c r="A99" s="8" t="s">
        <v>118</v>
      </c>
      <c r="B99" s="3" t="s">
        <v>266</v>
      </c>
      <c r="C99" s="9" t="s">
        <v>261</v>
      </c>
      <c r="D99" s="1" t="s">
        <v>258</v>
      </c>
      <c r="E99" s="3" t="s">
        <v>259</v>
      </c>
      <c r="F99" s="3" t="s">
        <v>35</v>
      </c>
      <c r="G99" s="9" t="s">
        <v>180</v>
      </c>
      <c r="H99" s="7">
        <v>11033580</v>
      </c>
      <c r="I99" s="11">
        <f>J99+K99+L99+M99+N99</f>
        <v>40000</v>
      </c>
      <c r="J99" s="11">
        <v>40000</v>
      </c>
      <c r="K99" s="11"/>
      <c r="L99" s="11"/>
      <c r="M99" s="11"/>
      <c r="N99" s="11"/>
    </row>
    <row r="100" spans="1:14" s="35" customFormat="1" ht="87" customHeight="1" x14ac:dyDescent="0.2">
      <c r="A100" s="24">
        <v>5</v>
      </c>
      <c r="B100" s="4" t="s">
        <v>110</v>
      </c>
      <c r="C100" s="33" t="s">
        <v>6</v>
      </c>
      <c r="D100" s="33" t="s">
        <v>6</v>
      </c>
      <c r="E100" s="33" t="s">
        <v>6</v>
      </c>
      <c r="F100" s="39" t="s">
        <v>111</v>
      </c>
      <c r="G100" s="33" t="s">
        <v>6</v>
      </c>
      <c r="H100" s="12" t="s">
        <v>6</v>
      </c>
      <c r="I100" s="34">
        <f>I101</f>
        <v>250000000</v>
      </c>
      <c r="J100" s="34">
        <f t="shared" ref="J100:N100" si="26">J101</f>
        <v>250000000</v>
      </c>
      <c r="K100" s="34">
        <f t="shared" si="26"/>
        <v>0</v>
      </c>
      <c r="L100" s="34">
        <f t="shared" si="26"/>
        <v>0</v>
      </c>
      <c r="M100" s="34">
        <f t="shared" si="26"/>
        <v>0</v>
      </c>
      <c r="N100" s="34">
        <f t="shared" si="26"/>
        <v>0</v>
      </c>
    </row>
    <row r="101" spans="1:14" s="35" customFormat="1" ht="90.75" customHeight="1" x14ac:dyDescent="0.2">
      <c r="A101" s="24"/>
      <c r="B101" s="4"/>
      <c r="C101" s="33"/>
      <c r="D101" s="2" t="s">
        <v>114</v>
      </c>
      <c r="E101" s="39" t="s">
        <v>113</v>
      </c>
      <c r="F101" s="39" t="s">
        <v>111</v>
      </c>
      <c r="G101" s="33"/>
      <c r="H101" s="12"/>
      <c r="I101" s="34">
        <f>I103+I102+I104</f>
        <v>250000000</v>
      </c>
      <c r="J101" s="34">
        <f t="shared" ref="J101:N101" si="27">J103+J102+J104</f>
        <v>250000000</v>
      </c>
      <c r="K101" s="34">
        <f t="shared" si="27"/>
        <v>0</v>
      </c>
      <c r="L101" s="34">
        <f t="shared" si="27"/>
        <v>0</v>
      </c>
      <c r="M101" s="34">
        <f t="shared" si="27"/>
        <v>0</v>
      </c>
      <c r="N101" s="34">
        <f t="shared" si="27"/>
        <v>0</v>
      </c>
    </row>
    <row r="102" spans="1:14" ht="82.5" customHeight="1" x14ac:dyDescent="0.25">
      <c r="A102" s="8" t="s">
        <v>262</v>
      </c>
      <c r="B102" s="3" t="s">
        <v>190</v>
      </c>
      <c r="C102" s="9" t="s">
        <v>115</v>
      </c>
      <c r="D102" s="1" t="s">
        <v>114</v>
      </c>
      <c r="E102" s="13" t="s">
        <v>113</v>
      </c>
      <c r="F102" s="13" t="s">
        <v>111</v>
      </c>
      <c r="G102" s="9" t="s">
        <v>180</v>
      </c>
      <c r="H102" s="7">
        <v>300000000</v>
      </c>
      <c r="I102" s="11">
        <f t="shared" si="12"/>
        <v>100000000</v>
      </c>
      <c r="J102" s="11">
        <v>100000000</v>
      </c>
      <c r="K102" s="11">
        <v>0</v>
      </c>
      <c r="L102" s="11"/>
      <c r="M102" s="11"/>
      <c r="N102" s="11"/>
    </row>
    <row r="103" spans="1:14" ht="129" customHeight="1" x14ac:dyDescent="0.25">
      <c r="A103" s="8" t="s">
        <v>263</v>
      </c>
      <c r="B103" s="3" t="s">
        <v>116</v>
      </c>
      <c r="C103" s="9" t="s">
        <v>119</v>
      </c>
      <c r="D103" s="1" t="s">
        <v>114</v>
      </c>
      <c r="E103" s="13" t="s">
        <v>112</v>
      </c>
      <c r="F103" s="13" t="s">
        <v>111</v>
      </c>
      <c r="G103" s="9" t="s">
        <v>180</v>
      </c>
      <c r="H103" s="7">
        <v>205284779</v>
      </c>
      <c r="I103" s="11">
        <f t="shared" ref="I103:I104" si="28">J103+K103+L103+M103+N103</f>
        <v>68828700</v>
      </c>
      <c r="J103" s="11">
        <f>118047332-49218632</f>
        <v>68828700</v>
      </c>
      <c r="K103" s="11">
        <v>0</v>
      </c>
      <c r="L103" s="11"/>
      <c r="M103" s="11"/>
      <c r="N103" s="11"/>
    </row>
    <row r="104" spans="1:14" ht="129" customHeight="1" x14ac:dyDescent="0.25">
      <c r="A104" s="8" t="s">
        <v>264</v>
      </c>
      <c r="B104" s="3" t="s">
        <v>116</v>
      </c>
      <c r="C104" s="9" t="s">
        <v>239</v>
      </c>
      <c r="D104" s="1" t="s">
        <v>114</v>
      </c>
      <c r="E104" s="13" t="s">
        <v>112</v>
      </c>
      <c r="F104" s="13" t="s">
        <v>111</v>
      </c>
      <c r="G104" s="9">
        <v>2026</v>
      </c>
      <c r="H104" s="7">
        <v>150000000</v>
      </c>
      <c r="I104" s="11">
        <f t="shared" si="28"/>
        <v>81171300</v>
      </c>
      <c r="J104" s="11">
        <v>81171300</v>
      </c>
      <c r="K104" s="11"/>
      <c r="L104" s="11"/>
      <c r="M104" s="11"/>
      <c r="N104" s="11"/>
    </row>
    <row r="105" spans="1:14" ht="21" customHeight="1" x14ac:dyDescent="0.25">
      <c r="A105" s="25" t="s">
        <v>6</v>
      </c>
      <c r="B105" s="9" t="s">
        <v>6</v>
      </c>
      <c r="C105" s="9" t="s">
        <v>6</v>
      </c>
      <c r="D105" s="9" t="s">
        <v>6</v>
      </c>
      <c r="E105" s="9" t="s">
        <v>6</v>
      </c>
      <c r="F105" s="9" t="s">
        <v>6</v>
      </c>
      <c r="G105" s="9" t="s">
        <v>6</v>
      </c>
      <c r="H105" s="12" t="s">
        <v>7</v>
      </c>
      <c r="I105" s="34">
        <f>J105+K105+L105+M105+N105</f>
        <v>2625179754</v>
      </c>
      <c r="J105" s="34">
        <f>J100+J89+J64+J14+J96</f>
        <v>2037940312</v>
      </c>
      <c r="K105" s="34">
        <f t="shared" ref="K105:N105" si="29">K100+K89+K64+K14+K96</f>
        <v>570408542</v>
      </c>
      <c r="L105" s="34">
        <f t="shared" si="29"/>
        <v>16830900</v>
      </c>
      <c r="M105" s="34">
        <f t="shared" si="29"/>
        <v>0</v>
      </c>
      <c r="N105" s="34">
        <f t="shared" si="29"/>
        <v>0</v>
      </c>
    </row>
    <row r="106" spans="1:14" ht="12.75" customHeight="1" x14ac:dyDescent="0.25"/>
    <row r="107" spans="1:14" ht="93.75" customHeight="1" x14ac:dyDescent="0.3">
      <c r="B107" s="50" t="s">
        <v>270</v>
      </c>
      <c r="C107" s="50"/>
      <c r="D107" s="50"/>
      <c r="E107" s="50"/>
      <c r="F107" s="27"/>
      <c r="G107" s="28"/>
      <c r="H107" s="51"/>
      <c r="I107" s="51"/>
      <c r="J107" s="51"/>
      <c r="K107" s="51"/>
      <c r="L107" s="51"/>
      <c r="M107" s="29"/>
      <c r="N107" s="29"/>
    </row>
    <row r="108" spans="1:14" hidden="1" x14ac:dyDescent="0.25"/>
    <row r="109" spans="1:14" hidden="1" x14ac:dyDescent="0.25"/>
    <row r="110" spans="1:14" hidden="1" x14ac:dyDescent="0.25">
      <c r="H110" s="16" t="s">
        <v>226</v>
      </c>
      <c r="I110" s="17">
        <v>2437020954</v>
      </c>
      <c r="J110" s="17">
        <v>1849781512</v>
      </c>
      <c r="K110" s="17">
        <v>570408542</v>
      </c>
      <c r="L110" s="17">
        <v>16830900</v>
      </c>
    </row>
    <row r="111" spans="1:14" s="30" customFormat="1" hidden="1" x14ac:dyDescent="0.25">
      <c r="A111" s="41"/>
      <c r="G111" s="42"/>
      <c r="H111" s="43" t="s">
        <v>227</v>
      </c>
      <c r="I111" s="44">
        <f>I105-I110</f>
        <v>188158800</v>
      </c>
      <c r="J111" s="44">
        <f t="shared" ref="J111:L111" si="30">J105-J110</f>
        <v>188158800</v>
      </c>
      <c r="K111" s="44">
        <f t="shared" si="30"/>
        <v>0</v>
      </c>
      <c r="L111" s="44">
        <f t="shared" si="30"/>
        <v>0</v>
      </c>
      <c r="M111" s="44"/>
      <c r="N111" s="44"/>
    </row>
    <row r="112" spans="1:14"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sheetData>
  <mergeCells count="26">
    <mergeCell ref="I11:I12"/>
    <mergeCell ref="J11:N11"/>
    <mergeCell ref="B107:E107"/>
    <mergeCell ref="H107:L107"/>
    <mergeCell ref="F11:F12"/>
    <mergeCell ref="G11:G12"/>
    <mergeCell ref="H11:H12"/>
    <mergeCell ref="D16:D17"/>
    <mergeCell ref="E16:E17"/>
    <mergeCell ref="F16:F17"/>
    <mergeCell ref="G16:G17"/>
    <mergeCell ref="D19:D20"/>
    <mergeCell ref="E19:E20"/>
    <mergeCell ref="F19:F20"/>
    <mergeCell ref="G19:G20"/>
    <mergeCell ref="A11:A12"/>
    <mergeCell ref="B11:B12"/>
    <mergeCell ref="C11:C12"/>
    <mergeCell ref="D11:D12"/>
    <mergeCell ref="E11:E12"/>
    <mergeCell ref="A7:N7"/>
    <mergeCell ref="K1:N1"/>
    <mergeCell ref="K2:M2"/>
    <mergeCell ref="A4:N4"/>
    <mergeCell ref="A5:N5"/>
    <mergeCell ref="A6:N6"/>
  </mergeCells>
  <printOptions horizontalCentered="1"/>
  <pageMargins left="0.51181102362204722" right="0.51181102362204722" top="0.55118110236220474" bottom="0.55118110236220474" header="0.31496062992125984" footer="0.31496062992125984"/>
  <pageSetup paperSize="9" scale="57" fitToHeight="100" orientation="landscape" r:id="rId1"/>
  <headerFooter differentFirst="1">
    <oddHeader>&amp;C&amp;"Times New Roman,звичайний"&amp;11&amp;P</oddHeader>
  </headerFooter>
  <rowBreaks count="4" manualBreakCount="4">
    <brk id="36" max="15" man="1"/>
    <brk id="82" max="13" man="1"/>
    <brk id="91" max="13" man="1"/>
    <brk id="101"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ПІП СВОД</vt:lpstr>
      <vt:lpstr>'ПІП СВОД'!Заголовки_для_печати</vt:lpstr>
      <vt:lpstr>'ПІП СВОД'!Область_печати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Китиця Олена</dc:creator>
  <cp:lastModifiedBy>User</cp:lastModifiedBy>
  <cp:lastPrinted>2026-07-30T16:26:32Z</cp:lastPrinted>
  <dcterms:created xsi:type="dcterms:W3CDTF">2025-11-24T09:05:04Z</dcterms:created>
  <dcterms:modified xsi:type="dcterms:W3CDTF">2026-08-03T07:15:55Z</dcterms:modified>
</cp:coreProperties>
</file>