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200" windowHeight="10230" tabRatio="602"/>
  </bookViews>
  <sheets>
    <sheet name="ВИЧИТАНИЙ" sheetId="5" r:id="rId1"/>
  </sheets>
  <definedNames>
    <definedName name="_xlnm._FilterDatabase" localSheetId="0" hidden="1">ВИЧИТАНИЙ!$A$11:$N$11</definedName>
    <definedName name="Excel_BuiltIn_Print_Titles" localSheetId="0">ВИЧИТАНИЙ!$10:$10</definedName>
    <definedName name="Z_13404B8C_9394_4F03_AC85_30060F64F3FA_.wvu.FilterData" localSheetId="0" hidden="1">ВИЧИТАНИЙ!$A$10:$J$213</definedName>
    <definedName name="Z_13404B8C_9394_4F03_AC85_30060F64F3FA_.wvu.PrintArea" localSheetId="0" hidden="1">ВИЧИТАНИЙ!$A$1:$J$288</definedName>
    <definedName name="Z_2544C09D_6F05_4B35_B294_F5734B516DB7_.wvu.FilterData" localSheetId="0" hidden="1">ВИЧИТАНИЙ!$A$11:$J$213</definedName>
    <definedName name="Z_2DF03D22_038C_4633_BC59_BD65AE2BF080_.wvu.FilterData" localSheetId="0" hidden="1">ВИЧИТАНИЙ!$A$11:$J$213</definedName>
    <definedName name="Z_2DF03D22_038C_4633_BC59_BD65AE2BF080_.wvu.PrintArea" localSheetId="0" hidden="1">ВИЧИТАНИЙ!$A$1:$J$287</definedName>
    <definedName name="Z_2DF03D22_038C_4633_BC59_BD65AE2BF080_.wvu.PrintTitles" localSheetId="0" hidden="1">ВИЧИТАНИЙ!$8:$10</definedName>
    <definedName name="Z_2DF03D22_038C_4633_BC59_BD65AE2BF080_.wvu.Rows" localSheetId="0" hidden="1">ВИЧИТАНИЙ!$12:$113,ВИЧИТАНИЙ!#REF!,ВИЧИТАНИЙ!#REF!,ВИЧИТАНИЙ!$129:$266,ВИЧИТАНИЙ!$208:$208,ВИЧИТАНИЙ!$213:$213</definedName>
    <definedName name="Z_3B5C3CFA_F5D3_4720_8335_6B42DA4C7099_.wvu.FilterData" localSheetId="0" hidden="1">ВИЧИТАНИЙ!$A$11:$J$213</definedName>
    <definedName name="Z_46F15536_9AB3_432E_A686_742EDCC2343D_.wvu.FilterData" localSheetId="0" hidden="1">ВИЧИТАНИЙ!$A$10:$J$213</definedName>
    <definedName name="Z_46F15536_9AB3_432E_A686_742EDCC2343D_.wvu.PrintArea" localSheetId="0" hidden="1">ВИЧИТАНИЙ!$A$1:$J$288</definedName>
    <definedName name="Z_48B006C7_4833_439C_8DEA_75B7C9E8B0E8_.wvu.FilterData" localSheetId="0" hidden="1">ВИЧИТАНИЙ!$A$11:$J$213</definedName>
    <definedName name="Z_48B006C7_4833_439C_8DEA_75B7C9E8B0E8_.wvu.PrintArea" localSheetId="0" hidden="1">ВИЧИТАНИЙ!$A$1:$J$287</definedName>
    <definedName name="Z_48B006C7_4833_439C_8DEA_75B7C9E8B0E8_.wvu.PrintTitles" localSheetId="0" hidden="1">ВИЧИТАНИЙ!$8:$10</definedName>
    <definedName name="Z_48B006C7_4833_439C_8DEA_75B7C9E8B0E8_.wvu.Rows" localSheetId="0" hidden="1">ВИЧИТАНИЙ!$12:$113,ВИЧИТАНИЙ!$129:$266,ВИЧИТАНИЙ!$208:$208,ВИЧИТАНИЙ!$213:$213</definedName>
    <definedName name="Z_62E010A0_F7FF_4551_9B97_DCC24689A875_.wvu.FilterData" localSheetId="0" hidden="1">ВИЧИТАНИЙ!$A$11:$J$213</definedName>
    <definedName name="Z_6AB0FFBC_D224_4C80_8A89_5265400DA5A0_.wvu.FilterData" localSheetId="0" hidden="1">ВИЧИТАНИЙ!$A$11:$J$213</definedName>
    <definedName name="Z_6E730A68_434D_4D57_8BDF_AE1167B5A220_.wvu.FilterData" localSheetId="0" hidden="1">ВИЧИТАНИЙ!$A$11:$J$213</definedName>
    <definedName name="Z_6E730A68_434D_4D57_8BDF_AE1167B5A220_.wvu.Rows" localSheetId="0" hidden="1">ВИЧИТАНИЙ!#REF!</definedName>
    <definedName name="Z_96E2A35E_4A48_419F_9E38_8CEFA5D27C66_.wvu.PrintArea" localSheetId="0">ВИЧИТАНИЙ!$A$1:$J$285</definedName>
    <definedName name="Z_96E2A35E_4A48_419F_9E38_8CEFA5D27C66_.wvu.PrintTitles" localSheetId="0">ВИЧИТАНИЙ!$10:$10</definedName>
    <definedName name="Z_96E2A35E_4A48_419F_9E38_8CEFA5D27C66_.wvu.Rows" localSheetId="0">ВИЧИТАНИЙ!#REF!</definedName>
    <definedName name="Z_ABBD498D_3D2F_4E62_985A_EF1DC4D9DC47_.wvu.PrintArea" localSheetId="0">ВИЧИТАНИЙ!$A$1:$J$285</definedName>
    <definedName name="Z_ABBD498D_3D2F_4E62_985A_EF1DC4D9DC47_.wvu.PrintTitles" localSheetId="0">ВИЧИТАНИЙ!$10:$10</definedName>
    <definedName name="Z_ABBD498D_3D2F_4E62_985A_EF1DC4D9DC47_.wvu.Rows" localSheetId="0">ВИЧИТАНИЙ!#REF!</definedName>
    <definedName name="Z_E02D48B6_D0D9_4E6E_B70D_8E13580A6528_.wvu.PrintArea" localSheetId="0">ВИЧИТАНИЙ!$A$1:$J$285</definedName>
    <definedName name="Z_E02D48B6_D0D9_4E6E_B70D_8E13580A6528_.wvu.PrintTitles" localSheetId="0">ВИЧИТАНИЙ!$10:$10</definedName>
    <definedName name="Z_E02D48B6_D0D9_4E6E_B70D_8E13580A6528_.wvu.Rows" localSheetId="0">ВИЧИТАНИЙ!#REF!</definedName>
    <definedName name="_xlnm.Print_Titles" localSheetId="0">ВИЧИТАНИЙ!$9:$11</definedName>
    <definedName name="_xlnm.Print_Area" localSheetId="0">ВИЧИТАНИЙ!$A$1:$J$287</definedName>
  </definedNames>
  <calcPr calcId="145621"/>
  <customWorkbookViews>
    <customWorkbookView name="Рябова Наталія - Особисте подання" guid="{6E730A68-434D-4D57-8BDF-AE1167B5A220}" mergeInterval="0" personalView="1" maximized="1" xWindow="-8" yWindow="-8" windowWidth="1936" windowHeight="1056" tabRatio="602" activeSheetId="1"/>
    <customWorkbookView name="Грешних Наталія - Особисте подання" guid="{3B5C3CFA-F5D3-4720-8335-6B42DA4C7099}" mergeInterval="0" personalView="1" maximized="1" xWindow="-1288" yWindow="-8" windowWidth="1296" windowHeight="1000" tabRatio="602" activeSheetId="1"/>
    <customWorkbookView name="Шведун Світлана - Особисте подання" guid="{48B006C7-4833-439C-8DEA-75B7C9E8B0E8}" mergeInterval="0" personalView="1" maximized="1" xWindow="-9" yWindow="-9" windowWidth="1938" windowHeight="1048" tabRatio="602" activeSheetId="1"/>
    <customWorkbookView name="Гаврилюк Олена - Особисте подання" guid="{2DF03D22-038C-4633-BC59-BD65AE2BF080}" mergeInterval="0" personalView="1" maximized="1" xWindow="-8" yWindow="-8" windowWidth="1296" windowHeight="696" tabRatio="602" activeSheetId="1"/>
    <customWorkbookView name="Бiк Галина - Личное представление" guid="{13404B8C-9394-4F03-AC85-30060F64F3FA}" mergeInterval="0" personalView="1" maximized="1" xWindow="-9" yWindow="-9" windowWidth="1938" windowHeight="1048" tabRatio="602" activeSheetId="1" showComments="commIndAndComment"/>
    <customWorkbookView name="Клименко Анна - Особисте подання" guid="{46F15536-9AB3-432E-A686-742EDCC2343D}" mergeInterval="0" personalView="1" maximized="1" xWindow="-8" yWindow="-8" windowWidth="1936" windowHeight="1056" tabRatio="602" activeSheetId="1" showComments="commIndAndComment"/>
  </customWorkbookViews>
</workbook>
</file>

<file path=xl/calcChain.xml><?xml version="1.0" encoding="utf-8"?>
<calcChain xmlns="http://schemas.openxmlformats.org/spreadsheetml/2006/main">
  <c r="G250" i="5" l="1"/>
  <c r="G239" i="5"/>
  <c r="I38" i="5"/>
  <c r="I37" i="5" s="1"/>
  <c r="J38" i="5"/>
  <c r="J37" i="5" s="1"/>
  <c r="H38" i="5"/>
  <c r="H37" i="5" s="1"/>
  <c r="G41" i="5"/>
  <c r="H266" i="5"/>
  <c r="I266" i="5"/>
  <c r="G268" i="5"/>
  <c r="H70" i="5"/>
  <c r="H69" i="5" s="1"/>
  <c r="H68" i="5" s="1"/>
  <c r="H199" i="5"/>
  <c r="H198" i="5" s="1"/>
  <c r="H172" i="5"/>
  <c r="G172" i="5"/>
  <c r="H182" i="5"/>
  <c r="H133" i="5"/>
  <c r="H159" i="5"/>
  <c r="H147" i="5"/>
  <c r="G149" i="5"/>
  <c r="G150" i="5"/>
  <c r="G148" i="5"/>
  <c r="G147" i="5"/>
  <c r="H135" i="5"/>
  <c r="H132" i="5" s="1"/>
  <c r="H131" i="5" s="1"/>
  <c r="H171" i="5"/>
  <c r="G171" i="5" s="1"/>
  <c r="G170" i="5" s="1"/>
  <c r="H174" i="5"/>
  <c r="G174" i="5"/>
  <c r="G156" i="5"/>
  <c r="H58" i="5"/>
  <c r="I132" i="5"/>
  <c r="I131" i="5"/>
  <c r="I129" i="5"/>
  <c r="J132" i="5"/>
  <c r="J131" i="5" s="1"/>
  <c r="J129" i="5" s="1"/>
  <c r="G139" i="5"/>
  <c r="G140" i="5"/>
  <c r="G137" i="5"/>
  <c r="G136" i="5"/>
  <c r="J235" i="5"/>
  <c r="I235" i="5"/>
  <c r="G55" i="5"/>
  <c r="H33" i="5"/>
  <c r="G33" i="5"/>
  <c r="H173" i="5"/>
  <c r="G173" i="5" s="1"/>
  <c r="G247" i="5"/>
  <c r="H247" i="5"/>
  <c r="J247" i="5"/>
  <c r="I247" i="5"/>
  <c r="G267" i="5"/>
  <c r="G266" i="5" s="1"/>
  <c r="H85" i="5"/>
  <c r="H84" i="5" s="1"/>
  <c r="H143" i="5"/>
  <c r="G143" i="5" s="1"/>
  <c r="H103" i="5"/>
  <c r="G269" i="5"/>
  <c r="G125" i="5"/>
  <c r="G159" i="5"/>
  <c r="J54" i="5"/>
  <c r="J53" i="5" s="1"/>
  <c r="J51" i="5" s="1"/>
  <c r="I54" i="5"/>
  <c r="I53" i="5" s="1"/>
  <c r="H77" i="5"/>
  <c r="G28" i="5"/>
  <c r="G24" i="5"/>
  <c r="G56" i="5"/>
  <c r="H128" i="5"/>
  <c r="H154" i="5"/>
  <c r="G154" i="5" s="1"/>
  <c r="G158" i="5"/>
  <c r="G138" i="5"/>
  <c r="G141" i="5"/>
  <c r="J264" i="5"/>
  <c r="J263" i="5" s="1"/>
  <c r="J262" i="5" s="1"/>
  <c r="J260" i="5" s="1"/>
  <c r="I264" i="5"/>
  <c r="G245" i="5"/>
  <c r="G246" i="5"/>
  <c r="J251" i="5"/>
  <c r="J244" i="5" s="1"/>
  <c r="J243" i="5" s="1"/>
  <c r="I251" i="5"/>
  <c r="I244" i="5" s="1"/>
  <c r="I243" i="5" s="1"/>
  <c r="I154" i="5"/>
  <c r="J154" i="5"/>
  <c r="J153" i="5" s="1"/>
  <c r="J151" i="5" s="1"/>
  <c r="G160" i="5"/>
  <c r="G76" i="5"/>
  <c r="H43" i="5"/>
  <c r="H42" i="5" s="1"/>
  <c r="G44" i="5"/>
  <c r="G45" i="5"/>
  <c r="G43" i="5"/>
  <c r="G42" i="5" s="1"/>
  <c r="G40" i="5"/>
  <c r="G39" i="5"/>
  <c r="I30" i="5"/>
  <c r="I29" i="5" s="1"/>
  <c r="J30" i="5"/>
  <c r="J29" i="5"/>
  <c r="G31" i="5"/>
  <c r="G27" i="5"/>
  <c r="H25" i="5"/>
  <c r="H242" i="5"/>
  <c r="H256" i="5"/>
  <c r="G256" i="5" s="1"/>
  <c r="G254" i="5" s="1"/>
  <c r="H155" i="5"/>
  <c r="G36" i="5"/>
  <c r="G35" i="5" s="1"/>
  <c r="G34" i="5" s="1"/>
  <c r="J35" i="5"/>
  <c r="J34" i="5"/>
  <c r="H35" i="5"/>
  <c r="H34" i="5"/>
  <c r="I35" i="5"/>
  <c r="I34" i="5" s="1"/>
  <c r="I23" i="5"/>
  <c r="I22" i="5"/>
  <c r="J23" i="5"/>
  <c r="J22" i="5" s="1"/>
  <c r="G90" i="5"/>
  <c r="G253" i="5"/>
  <c r="G85" i="5"/>
  <c r="I69" i="5"/>
  <c r="I68" i="5"/>
  <c r="I66" i="5"/>
  <c r="J69" i="5"/>
  <c r="J68" i="5" s="1"/>
  <c r="J66" i="5" s="1"/>
  <c r="G70" i="5"/>
  <c r="H223" i="5"/>
  <c r="H222" i="5" s="1"/>
  <c r="G227" i="5"/>
  <c r="G284" i="5"/>
  <c r="J283" i="5"/>
  <c r="J282" i="5" s="1"/>
  <c r="J280" i="5" s="1"/>
  <c r="I283" i="5"/>
  <c r="I282" i="5"/>
  <c r="I280" i="5" s="1"/>
  <c r="G280" i="5" s="1"/>
  <c r="H283" i="5"/>
  <c r="H282" i="5"/>
  <c r="G282" i="5"/>
  <c r="G279" i="5"/>
  <c r="J278" i="5"/>
  <c r="J277" i="5"/>
  <c r="J275" i="5"/>
  <c r="I278" i="5"/>
  <c r="I277" i="5"/>
  <c r="H278" i="5"/>
  <c r="H277" i="5"/>
  <c r="H275" i="5" s="1"/>
  <c r="G275" i="5" s="1"/>
  <c r="G276" i="5"/>
  <c r="G274" i="5"/>
  <c r="J273" i="5"/>
  <c r="J272" i="5"/>
  <c r="J270" i="5"/>
  <c r="I273" i="5"/>
  <c r="I272" i="5" s="1"/>
  <c r="H273" i="5"/>
  <c r="G273" i="5"/>
  <c r="J266" i="5"/>
  <c r="J265" i="5"/>
  <c r="H265" i="5"/>
  <c r="H263" i="5"/>
  <c r="H262" i="5"/>
  <c r="G259" i="5"/>
  <c r="J258" i="5"/>
  <c r="J257" i="5" s="1"/>
  <c r="I258" i="5"/>
  <c r="I257" i="5"/>
  <c r="H258" i="5"/>
  <c r="J254" i="5"/>
  <c r="I254" i="5"/>
  <c r="J240" i="5"/>
  <c r="J233" i="5"/>
  <c r="J232" i="5"/>
  <c r="J230" i="5" s="1"/>
  <c r="I240" i="5"/>
  <c r="I233" i="5" s="1"/>
  <c r="I232" i="5" s="1"/>
  <c r="I230" i="5" s="1"/>
  <c r="G238" i="5"/>
  <c r="G237" i="5"/>
  <c r="G236" i="5"/>
  <c r="G234" i="5"/>
  <c r="G229" i="5"/>
  <c r="G228" i="5"/>
  <c r="G226" i="5"/>
  <c r="G225" i="5"/>
  <c r="G223" i="5" s="1"/>
  <c r="G224" i="5"/>
  <c r="J223" i="5"/>
  <c r="J222" i="5"/>
  <c r="J220" i="5" s="1"/>
  <c r="I223" i="5"/>
  <c r="I222" i="5"/>
  <c r="I220" i="5"/>
  <c r="G219" i="5"/>
  <c r="G218" i="5"/>
  <c r="J217" i="5"/>
  <c r="J216" i="5"/>
  <c r="J214" i="5" s="1"/>
  <c r="I217" i="5"/>
  <c r="I216" i="5"/>
  <c r="I214" i="5"/>
  <c r="H217" i="5"/>
  <c r="G213" i="5"/>
  <c r="J212" i="5"/>
  <c r="J211" i="5"/>
  <c r="J209" i="5" s="1"/>
  <c r="I212" i="5"/>
  <c r="I211" i="5"/>
  <c r="H212" i="5"/>
  <c r="H211" i="5" s="1"/>
  <c r="G208" i="5"/>
  <c r="G207" i="5"/>
  <c r="G206" i="5"/>
  <c r="G205" i="5"/>
  <c r="G204" i="5"/>
  <c r="J203" i="5"/>
  <c r="J202" i="5" s="1"/>
  <c r="J200" i="5" s="1"/>
  <c r="I203" i="5"/>
  <c r="I202" i="5"/>
  <c r="I200" i="5" s="1"/>
  <c r="H203" i="5"/>
  <c r="G203" i="5"/>
  <c r="G199" i="5"/>
  <c r="J198" i="5"/>
  <c r="J197" i="5" s="1"/>
  <c r="J195" i="5" s="1"/>
  <c r="I198" i="5"/>
  <c r="G194" i="5"/>
  <c r="G193" i="5"/>
  <c r="J192" i="5"/>
  <c r="J191" i="5"/>
  <c r="J189" i="5"/>
  <c r="I192" i="5"/>
  <c r="G192" i="5" s="1"/>
  <c r="H192" i="5"/>
  <c r="H191" i="5"/>
  <c r="H189" i="5" s="1"/>
  <c r="G188" i="5"/>
  <c r="G187" i="5" s="1"/>
  <c r="G186" i="5" s="1"/>
  <c r="G184" i="5" s="1"/>
  <c r="J187" i="5"/>
  <c r="J186" i="5" s="1"/>
  <c r="J184" i="5" s="1"/>
  <c r="I187" i="5"/>
  <c r="I186" i="5" s="1"/>
  <c r="I184" i="5" s="1"/>
  <c r="H187" i="5"/>
  <c r="H186" i="5"/>
  <c r="H184" i="5" s="1"/>
  <c r="G183" i="5"/>
  <c r="G182" i="5"/>
  <c r="J181" i="5"/>
  <c r="J180" i="5" s="1"/>
  <c r="J178" i="5" s="1"/>
  <c r="I181" i="5"/>
  <c r="I180" i="5"/>
  <c r="H181" i="5"/>
  <c r="G181" i="5" s="1"/>
  <c r="G177" i="5"/>
  <c r="G175" i="5"/>
  <c r="J175" i="5"/>
  <c r="J170" i="5" s="1"/>
  <c r="J169" i="5" s="1"/>
  <c r="J167" i="5" s="1"/>
  <c r="I175" i="5"/>
  <c r="I170" i="5" s="1"/>
  <c r="I169" i="5" s="1"/>
  <c r="I167" i="5" s="1"/>
  <c r="H175" i="5"/>
  <c r="H170" i="5" s="1"/>
  <c r="H169" i="5" s="1"/>
  <c r="G166" i="5"/>
  <c r="G165" i="5"/>
  <c r="J164" i="5"/>
  <c r="J163" i="5"/>
  <c r="J161" i="5"/>
  <c r="I164" i="5"/>
  <c r="I163" i="5" s="1"/>
  <c r="H164" i="5"/>
  <c r="G164" i="5" s="1"/>
  <c r="H163" i="5"/>
  <c r="H161" i="5"/>
  <c r="G157" i="5"/>
  <c r="G142" i="5"/>
  <c r="G134" i="5"/>
  <c r="G133" i="5"/>
  <c r="G128" i="5"/>
  <c r="G127" i="5"/>
  <c r="G126" i="5"/>
  <c r="G124" i="5"/>
  <c r="G123" i="5"/>
  <c r="G122" i="5"/>
  <c r="J121" i="5"/>
  <c r="J120" i="5"/>
  <c r="I121" i="5"/>
  <c r="I120" i="5" s="1"/>
  <c r="G120" i="5" s="1"/>
  <c r="G119" i="5"/>
  <c r="G118" i="5"/>
  <c r="J117" i="5"/>
  <c r="J116" i="5" s="1"/>
  <c r="J114" i="5" s="1"/>
  <c r="I117" i="5"/>
  <c r="I116" i="5"/>
  <c r="I114" i="5" s="1"/>
  <c r="G114" i="5" s="1"/>
  <c r="H117" i="5"/>
  <c r="H116" i="5"/>
  <c r="H114" i="5"/>
  <c r="G113" i="5"/>
  <c r="J112" i="5"/>
  <c r="J111" i="5"/>
  <c r="J109" i="5"/>
  <c r="I112" i="5"/>
  <c r="I111" i="5"/>
  <c r="I109" i="5"/>
  <c r="H112" i="5"/>
  <c r="G112" i="5" s="1"/>
  <c r="G108" i="5"/>
  <c r="J107" i="5"/>
  <c r="J106" i="5"/>
  <c r="J104" i="5"/>
  <c r="I107" i="5"/>
  <c r="I106" i="5"/>
  <c r="I104" i="5"/>
  <c r="H107" i="5"/>
  <c r="H106" i="5" s="1"/>
  <c r="G106" i="5" s="1"/>
  <c r="G103" i="5"/>
  <c r="J102" i="5"/>
  <c r="J101" i="5"/>
  <c r="I102" i="5"/>
  <c r="I101" i="5"/>
  <c r="H102" i="5"/>
  <c r="G100" i="5"/>
  <c r="J99" i="5"/>
  <c r="J98" i="5"/>
  <c r="J96" i="5"/>
  <c r="I99" i="5"/>
  <c r="I98" i="5" s="1"/>
  <c r="H99" i="5"/>
  <c r="H98" i="5"/>
  <c r="G98" i="5" s="1"/>
  <c r="G95" i="5"/>
  <c r="J94" i="5"/>
  <c r="J93" i="5"/>
  <c r="J91" i="5"/>
  <c r="I94" i="5"/>
  <c r="G94" i="5"/>
  <c r="I93" i="5"/>
  <c r="I91" i="5"/>
  <c r="G91" i="5" s="1"/>
  <c r="H94" i="5"/>
  <c r="H93" i="5"/>
  <c r="J89" i="5"/>
  <c r="J88" i="5"/>
  <c r="J86" i="5" s="1"/>
  <c r="I89" i="5"/>
  <c r="H89" i="5"/>
  <c r="H88" i="5" s="1"/>
  <c r="G89" i="5"/>
  <c r="J84" i="5"/>
  <c r="J83" i="5"/>
  <c r="J81" i="5"/>
  <c r="I84" i="5"/>
  <c r="I83" i="5" s="1"/>
  <c r="I81" i="5" s="1"/>
  <c r="G80" i="5"/>
  <c r="J79" i="5"/>
  <c r="J78" i="5" s="1"/>
  <c r="I79" i="5"/>
  <c r="G79" i="5" s="1"/>
  <c r="I78" i="5"/>
  <c r="H79" i="5"/>
  <c r="H78" i="5"/>
  <c r="G78" i="5" s="1"/>
  <c r="H72" i="5"/>
  <c r="J75" i="5"/>
  <c r="J74" i="5"/>
  <c r="J72" i="5" s="1"/>
  <c r="I75" i="5"/>
  <c r="I74" i="5"/>
  <c r="I72" i="5" s="1"/>
  <c r="G72" i="5" s="1"/>
  <c r="G65" i="5"/>
  <c r="J64" i="5"/>
  <c r="J63" i="5"/>
  <c r="J61" i="5"/>
  <c r="I64" i="5"/>
  <c r="I63" i="5"/>
  <c r="I61" i="5"/>
  <c r="H64" i="5"/>
  <c r="H63" i="5" s="1"/>
  <c r="G62" i="5"/>
  <c r="G60" i="5"/>
  <c r="G57" i="5"/>
  <c r="G50" i="5"/>
  <c r="G49" i="5"/>
  <c r="J49" i="5"/>
  <c r="J48" i="5"/>
  <c r="J46" i="5"/>
  <c r="I49" i="5"/>
  <c r="I48" i="5" s="1"/>
  <c r="H49" i="5"/>
  <c r="H48" i="5"/>
  <c r="H46" i="5" s="1"/>
  <c r="G21" i="5"/>
  <c r="J18" i="5"/>
  <c r="J15" i="5"/>
  <c r="J14" i="5"/>
  <c r="J12" i="5" s="1"/>
  <c r="I18" i="5"/>
  <c r="I15" i="5" s="1"/>
  <c r="I14" i="5" s="1"/>
  <c r="G17" i="5"/>
  <c r="G135" i="5"/>
  <c r="G132" i="5" s="1"/>
  <c r="G155" i="5"/>
  <c r="G25" i="5"/>
  <c r="G23" i="5" s="1"/>
  <c r="G22" i="5" s="1"/>
  <c r="H254" i="5"/>
  <c r="H244" i="5"/>
  <c r="H243" i="5" s="1"/>
  <c r="G243" i="5" s="1"/>
  <c r="H180" i="5"/>
  <c r="H178" i="5"/>
  <c r="H202" i="5"/>
  <c r="H200" i="5" s="1"/>
  <c r="G200" i="5" s="1"/>
  <c r="G235" i="5"/>
  <c r="G233" i="5" s="1"/>
  <c r="H153" i="5"/>
  <c r="H151" i="5" s="1"/>
  <c r="G151" i="5" s="1"/>
  <c r="G59" i="5"/>
  <c r="H121" i="5"/>
  <c r="H120" i="5"/>
  <c r="I265" i="5"/>
  <c r="G251" i="5"/>
  <c r="G244" i="5" s="1"/>
  <c r="G71" i="5"/>
  <c r="G69" i="5"/>
  <c r="H101" i="5"/>
  <c r="G101" i="5" s="1"/>
  <c r="G278" i="5"/>
  <c r="I275" i="5"/>
  <c r="I88" i="5"/>
  <c r="I86" i="5" s="1"/>
  <c r="G283" i="5"/>
  <c r="G121" i="5"/>
  <c r="H146" i="5"/>
  <c r="H144" i="5" s="1"/>
  <c r="I197" i="5"/>
  <c r="I195" i="5"/>
  <c r="I178" i="5"/>
  <c r="G180" i="5"/>
  <c r="G32" i="5"/>
  <c r="G30" i="5" s="1"/>
  <c r="G29" i="5" s="1"/>
  <c r="H30" i="5"/>
  <c r="H29" i="5"/>
  <c r="H280" i="5"/>
  <c r="G178" i="5"/>
  <c r="H216" i="5"/>
  <c r="H214" i="5" s="1"/>
  <c r="G214" i="5" s="1"/>
  <c r="G217" i="5"/>
  <c r="G277" i="5"/>
  <c r="G242" i="5"/>
  <c r="G240" i="5"/>
  <c r="H240" i="5"/>
  <c r="H233" i="5" s="1"/>
  <c r="H232" i="5" s="1"/>
  <c r="I153" i="5"/>
  <c r="I151" i="5"/>
  <c r="H75" i="5"/>
  <c r="H74" i="5"/>
  <c r="G74" i="5"/>
  <c r="G146" i="5"/>
  <c r="G144" i="5" s="1"/>
  <c r="G77" i="5"/>
  <c r="G75" i="5"/>
  <c r="G216" i="5"/>
  <c r="G265" i="5"/>
  <c r="H23" i="5"/>
  <c r="H22" i="5"/>
  <c r="G26" i="5"/>
  <c r="I191" i="5"/>
  <c r="G191" i="5" s="1"/>
  <c r="I263" i="5"/>
  <c r="I262" i="5"/>
  <c r="I260" i="5"/>
  <c r="G264" i="5"/>
  <c r="G263" i="5"/>
  <c r="G262" i="5"/>
  <c r="H260" i="5"/>
  <c r="G260" i="5" s="1"/>
  <c r="G20" i="5"/>
  <c r="H18" i="5"/>
  <c r="H54" i="5"/>
  <c r="H53" i="5"/>
  <c r="H51" i="5"/>
  <c r="G58" i="5"/>
  <c r="G54" i="5" s="1"/>
  <c r="H257" i="5"/>
  <c r="G257" i="5"/>
  <c r="G258" i="5"/>
  <c r="H15" i="5"/>
  <c r="H14" i="5"/>
  <c r="H12" i="5" s="1"/>
  <c r="G116" i="5"/>
  <c r="H272" i="5"/>
  <c r="H270" i="5" s="1"/>
  <c r="G38" i="5"/>
  <c r="G202" i="5"/>
  <c r="G64" i="5"/>
  <c r="G212" i="5"/>
  <c r="G117" i="5"/>
  <c r="G93" i="5"/>
  <c r="H91" i="5"/>
  <c r="H104" i="5"/>
  <c r="G104" i="5" s="1"/>
  <c r="I209" i="5"/>
  <c r="I96" i="5"/>
  <c r="G102" i="5"/>
  <c r="H111" i="5"/>
  <c r="G107" i="5"/>
  <c r="G99" i="5"/>
  <c r="H109" i="5"/>
  <c r="G109" i="5"/>
  <c r="G111" i="5"/>
  <c r="H230" i="5" l="1"/>
  <c r="G230" i="5" s="1"/>
  <c r="G232" i="5"/>
  <c r="I12" i="5"/>
  <c r="G14" i="5"/>
  <c r="H61" i="5"/>
  <c r="G61" i="5" s="1"/>
  <c r="G63" i="5"/>
  <c r="G88" i="5"/>
  <c r="H86" i="5"/>
  <c r="G86" i="5" s="1"/>
  <c r="G272" i="5"/>
  <c r="I270" i="5"/>
  <c r="G270" i="5" s="1"/>
  <c r="J285" i="5"/>
  <c r="G46" i="5"/>
  <c r="H167" i="5"/>
  <c r="G167" i="5" s="1"/>
  <c r="G169" i="5"/>
  <c r="G84" i="5"/>
  <c r="H83" i="5"/>
  <c r="G198" i="5"/>
  <c r="H197" i="5"/>
  <c r="H209" i="5"/>
  <c r="G209" i="5" s="1"/>
  <c r="G211" i="5"/>
  <c r="G222" i="5"/>
  <c r="H220" i="5"/>
  <c r="G220" i="5" s="1"/>
  <c r="G53" i="5"/>
  <c r="I51" i="5"/>
  <c r="G51" i="5" s="1"/>
  <c r="G131" i="5"/>
  <c r="H129" i="5"/>
  <c r="G129" i="5" s="1"/>
  <c r="G68" i="5"/>
  <c r="H66" i="5"/>
  <c r="G66" i="5" s="1"/>
  <c r="I46" i="5"/>
  <c r="G48" i="5"/>
  <c r="G163" i="5"/>
  <c r="I161" i="5"/>
  <c r="G161" i="5" s="1"/>
  <c r="G37" i="5"/>
  <c r="H96" i="5"/>
  <c r="G96" i="5" s="1"/>
  <c r="G18" i="5"/>
  <c r="G15" i="5" s="1"/>
  <c r="I189" i="5"/>
  <c r="G189" i="5" s="1"/>
  <c r="G153" i="5"/>
  <c r="H81" i="5" l="1"/>
  <c r="G81" i="5" s="1"/>
  <c r="G83" i="5"/>
  <c r="I285" i="5"/>
  <c r="H195" i="5"/>
  <c r="G195" i="5" s="1"/>
  <c r="G197" i="5"/>
  <c r="G12" i="5"/>
  <c r="H285" i="5" l="1"/>
  <c r="G285" i="5"/>
  <c r="G1043" i="5" s="1"/>
</calcChain>
</file>

<file path=xl/sharedStrings.xml><?xml version="1.0" encoding="utf-8"?>
<sst xmlns="http://schemas.openxmlformats.org/spreadsheetml/2006/main" count="754" uniqueCount="444">
  <si>
    <t>Загальний фонд</t>
  </si>
  <si>
    <t>Спеціальний фонд</t>
  </si>
  <si>
    <t>у тому числі:</t>
  </si>
  <si>
    <t>Обласна рада</t>
  </si>
  <si>
    <t>0490</t>
  </si>
  <si>
    <t>Департамент охорони здоров’я Дніпропетровської обласної державної адміністрації</t>
  </si>
  <si>
    <t>0763</t>
  </si>
  <si>
    <t>0990</t>
  </si>
  <si>
    <t>0180</t>
  </si>
  <si>
    <t>1040</t>
  </si>
  <si>
    <t>Служба у справах дітей Дніпропетровської обласної державної адміністрації</t>
  </si>
  <si>
    <t>Департамент соціального захисту населення Дніпропетровської обласної державної адміністрації</t>
  </si>
  <si>
    <t>1090</t>
  </si>
  <si>
    <t>1030</t>
  </si>
  <si>
    <t>1010</t>
  </si>
  <si>
    <t>0829</t>
  </si>
  <si>
    <t>0810</t>
  </si>
  <si>
    <t>Проведення навчально-тренувальних зборів і змагань з неолімпійських видів спорту</t>
  </si>
  <si>
    <t>Департамент житлово-комунального господарства та будівництва Дніпропетровської обласної державної адміністрації</t>
  </si>
  <si>
    <t>0460</t>
  </si>
  <si>
    <t>0320</t>
  </si>
  <si>
    <t>0456</t>
  </si>
  <si>
    <t>Департамент економічного розвитку  Дніпропетровської обласної державної адміністрації</t>
  </si>
  <si>
    <t>1060</t>
  </si>
  <si>
    <t>0133</t>
  </si>
  <si>
    <t>0470</t>
  </si>
  <si>
    <t>0900000</t>
  </si>
  <si>
    <t>0910000</t>
  </si>
  <si>
    <t>0100000</t>
  </si>
  <si>
    <t>0110000</t>
  </si>
  <si>
    <t>Заходи державної політики із забезпечення рівних прав та можливостей жінок та чоловіків</t>
  </si>
  <si>
    <t>Заходи державної політики з питань дітей та їх соціального захисту</t>
  </si>
  <si>
    <t>Проведення навчально-тренувальних зборів і змагань з олімпійських видів спорту</t>
  </si>
  <si>
    <t>5031</t>
  </si>
  <si>
    <t>5022</t>
  </si>
  <si>
    <t>5061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</si>
  <si>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</si>
  <si>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</si>
  <si>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>9770</t>
  </si>
  <si>
    <t>0700000</t>
  </si>
  <si>
    <t>0710000</t>
  </si>
  <si>
    <t>0800000</t>
  </si>
  <si>
    <t>0810000</t>
  </si>
  <si>
    <t>1100000</t>
  </si>
  <si>
    <t>1110000</t>
  </si>
  <si>
    <t>3131</t>
  </si>
  <si>
    <t>1113131</t>
  </si>
  <si>
    <t>3122</t>
  </si>
  <si>
    <t>0813122</t>
  </si>
  <si>
    <t>3123</t>
  </si>
  <si>
    <t>0813123</t>
  </si>
  <si>
    <t>0913112</t>
  </si>
  <si>
    <t>0813090</t>
  </si>
  <si>
    <t>0813105</t>
  </si>
  <si>
    <t>1115011</t>
  </si>
  <si>
    <t>1115012</t>
  </si>
  <si>
    <t>1115022</t>
  </si>
  <si>
    <t>1115061</t>
  </si>
  <si>
    <t>1115062</t>
  </si>
  <si>
    <t>1200000</t>
  </si>
  <si>
    <t>1210000</t>
  </si>
  <si>
    <t>2010000</t>
  </si>
  <si>
    <t>2017520</t>
  </si>
  <si>
    <t>7520</t>
  </si>
  <si>
    <t>Реалізація Національної програми інформатизації</t>
  </si>
  <si>
    <t>8110</t>
  </si>
  <si>
    <t>2700000</t>
  </si>
  <si>
    <t>2710000</t>
  </si>
  <si>
    <t>Реалізація інших заходів щодо соціально-економічного розвитку територій</t>
  </si>
  <si>
    <t>Інша діяльність у сфері державного управління</t>
  </si>
  <si>
    <t>0110180</t>
  </si>
  <si>
    <t>1115031</t>
  </si>
  <si>
    <t>7693</t>
  </si>
  <si>
    <t>2900000</t>
  </si>
  <si>
    <t>2910000</t>
  </si>
  <si>
    <t>2918110</t>
  </si>
  <si>
    <t>1216084</t>
  </si>
  <si>
    <t>6084</t>
  </si>
  <si>
    <t>0610</t>
  </si>
  <si>
    <t>1218821</t>
  </si>
  <si>
    <t>8821</t>
  </si>
  <si>
    <t>1218831</t>
  </si>
  <si>
    <t>8831</t>
  </si>
  <si>
    <t>2000000</t>
  </si>
  <si>
    <t>0117693</t>
  </si>
  <si>
    <t>Додаток 7</t>
  </si>
  <si>
    <t>Усього</t>
  </si>
  <si>
    <t>Заходи державної політики з питань сім’ї</t>
  </si>
  <si>
    <t>Департамент економічного розвитку Дніпропетровської обласної державної адміністрації</t>
  </si>
  <si>
    <t xml:space="preserve">Витрати, пов’язані з наданням та обслуговуванням пільгових довгострокових кредитів, наданих громадянам на будівництво/реконструкцію/придбання житла </t>
  </si>
  <si>
    <t>Заходи із запобігання та ліквідації надзвичайних ситуацій та наслідків стихійного лиха</t>
  </si>
  <si>
    <t>2717370</t>
  </si>
  <si>
    <t>7370</t>
  </si>
  <si>
    <t>0913242</t>
  </si>
  <si>
    <t>0712152</t>
  </si>
  <si>
    <t>2152</t>
  </si>
  <si>
    <t>Інші програми та заходи у сфері освіти</t>
  </si>
  <si>
    <t>0813241</t>
  </si>
  <si>
    <t>3241</t>
  </si>
  <si>
    <t>0813242</t>
  </si>
  <si>
    <t>3242</t>
  </si>
  <si>
    <t>Інші заходи в галузі культури і мистецтва</t>
  </si>
  <si>
    <t>4082</t>
  </si>
  <si>
    <t>3171</t>
  </si>
  <si>
    <t>0813171</t>
  </si>
  <si>
    <t>Компенсаційні виплати особам з інвалідністю на бензин, ремонт, технічне обслуговування автомобілів, мотоколясок і на транспортне обслуговування</t>
  </si>
  <si>
    <t>Код Функціональної класифікації видатків та кредитування бюджету</t>
  </si>
  <si>
    <t>2151</t>
  </si>
  <si>
    <t>0712151</t>
  </si>
  <si>
    <t>8340</t>
  </si>
  <si>
    <t>0540</t>
  </si>
  <si>
    <t>Природоохоронні заходи за рахунок цільових фондів</t>
  </si>
  <si>
    <t>2810000</t>
  </si>
  <si>
    <t>Департамент екології та природних ресурсів Дніпропетровської обласної державної адміністрації</t>
  </si>
  <si>
    <t>2818340</t>
  </si>
  <si>
    <t>1500000</t>
  </si>
  <si>
    <t>Департамент капітального будівництва Дніпропетровської обласної державної адміністрації</t>
  </si>
  <si>
    <t>1510000</t>
  </si>
  <si>
    <t>1217461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</si>
  <si>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</si>
  <si>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</si>
  <si>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3105</t>
  </si>
  <si>
    <t>0600000</t>
  </si>
  <si>
    <t>Департамент освіти і науки Дніпропетровської обласної державної адміністрації</t>
  </si>
  <si>
    <t>0610000</t>
  </si>
  <si>
    <t>Забезпечення діяльності інших закладів у сфері освіти</t>
  </si>
  <si>
    <t>5011</t>
  </si>
  <si>
    <t>5012</t>
  </si>
  <si>
    <t>Надання довгострокових кредитів індивідуальним забудовникам житла на селі</t>
  </si>
  <si>
    <t>2800000</t>
  </si>
  <si>
    <t>1113133</t>
  </si>
  <si>
    <t>3133</t>
  </si>
  <si>
    <t>(код бюджету)</t>
  </si>
  <si>
    <t>у тому числі бюджет розвитку</t>
  </si>
  <si>
    <t>Код Типової програмної класифікації видатків та кредитуваня місцевого бюджету</t>
  </si>
  <si>
    <t>УСЬОГО</t>
  </si>
  <si>
    <t>Код Програмної класифікації видатків та кредитування місцевого бюджету</t>
  </si>
  <si>
    <t>усього</t>
  </si>
  <si>
    <t>0819770</t>
  </si>
  <si>
    <t>субвенція з обласного бюджету місцевим бюджетам на пільгове медичне обслуговування осіб, які постраждали внаслідок Чорнобильської катастрофи</t>
  </si>
  <si>
    <t>0712020</t>
  </si>
  <si>
    <t>2020</t>
  </si>
  <si>
    <t>0732</t>
  </si>
  <si>
    <t>Спеціалізована стаціонарна медична допомога населенню</t>
  </si>
  <si>
    <t>0712090</t>
  </si>
  <si>
    <t>2090</t>
  </si>
  <si>
    <t>0722</t>
  </si>
  <si>
    <t>Спеціалізована амбулаторно-поліклінічна допомога населенню</t>
  </si>
  <si>
    <t>1142</t>
  </si>
  <si>
    <t>9090</t>
  </si>
  <si>
    <t>0611142</t>
  </si>
  <si>
    <t>0611141</t>
  </si>
  <si>
    <t>1141</t>
  </si>
  <si>
    <t>Інші заходи, пов’язані з економічною діяльністю</t>
  </si>
  <si>
    <t>Інші програми та заходи у сфері охорони здоров’я</t>
  </si>
  <si>
    <t>1000000</t>
  </si>
  <si>
    <t>1010000</t>
  </si>
  <si>
    <t>Управління культури, туризму, національностей і релігій Дніпропетровської обласної державної адміністрації</t>
  </si>
  <si>
    <t>0824</t>
  </si>
  <si>
    <t>1014040</t>
  </si>
  <si>
    <t>4040</t>
  </si>
  <si>
    <t>Забезпечення діяльності музеїв i виставок</t>
  </si>
  <si>
    <t>1014060</t>
  </si>
  <si>
    <t>4060</t>
  </si>
  <si>
    <t>0828</t>
  </si>
  <si>
    <t>Забезпечення діяльності палаців i будинків культури, клубів, центрів дозвілля та iнших клубних закладів</t>
  </si>
  <si>
    <t>1014082</t>
  </si>
  <si>
    <t>2500000</t>
  </si>
  <si>
    <t>Управління зовнішньоекономічної діяльності Дніпропетровської обласної державної адміністрації</t>
  </si>
  <si>
    <t>2510000</t>
  </si>
  <si>
    <t>2517630</t>
  </si>
  <si>
    <t>7630</t>
  </si>
  <si>
    <t>Реалізація програм і заходів в галузі зовнішньоекономічної діяльності</t>
  </si>
  <si>
    <t>3200000</t>
  </si>
  <si>
    <t>3210000</t>
  </si>
  <si>
    <t>3214082</t>
  </si>
  <si>
    <t>2300000</t>
  </si>
  <si>
    <t>2310000</t>
  </si>
  <si>
    <t>2311142</t>
  </si>
  <si>
    <t>0913241</t>
  </si>
  <si>
    <t>Департамент цифрової трансформації, інформаційних технологій та електронного урядування Дніпропетровської обласної державної адміністрації</t>
  </si>
  <si>
    <t>Департамент інформаційної діяльності та комунікацій з громадськістю  Дніпропетровської обласної державної адміністраціїї</t>
  </si>
  <si>
    <t>0830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</si>
  <si>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</si>
  <si>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</si>
  <si>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0613140</t>
  </si>
  <si>
    <t>(грн)</t>
  </si>
  <si>
    <t>Найменування обласної/регіональної програми</t>
  </si>
  <si>
    <t>Дата і номер документа, яким затверджено обласну регіональну програму</t>
  </si>
  <si>
    <t>Управління протокольних та масових заходів Дніпропетровської обласної державної адміністрації</t>
  </si>
  <si>
    <t>х</t>
  </si>
  <si>
    <t>9800</t>
  </si>
  <si>
    <t>Надання пільгових довгострокових кредитів молодим сім’ям та одиноким молодим громадянам на будівництво/реконструкцію/придбання житла</t>
  </si>
  <si>
    <t>Субвенція з місцевого бюджету державному бюджету на виконання програм соціально-економічного розвитку регіонів</t>
  </si>
  <si>
    <t>2200000</t>
  </si>
  <si>
    <t>2210000</t>
  </si>
  <si>
    <t>2219800</t>
  </si>
  <si>
    <t>Управління взаємодії з правоохоронними органами та оборонної роботи Дніпропетровської обласної державної адміністрації</t>
  </si>
  <si>
    <t>2919800</t>
  </si>
  <si>
    <t>Департамент фінансів Дніпропетровської обласної державної адміністрації</t>
  </si>
  <si>
    <t>3710000</t>
  </si>
  <si>
    <t>3719800</t>
  </si>
  <si>
    <t xml:space="preserve">Субвенція з місцевого бюджету державному бюджету на виконання програм соціально-економічного розвитку регіонів </t>
  </si>
  <si>
    <t>0611130</t>
  </si>
  <si>
    <t>1130</t>
  </si>
  <si>
    <t>Методичне забезпечення діяльності закладів освіти</t>
  </si>
  <si>
    <t xml:space="preserve">                  </t>
  </si>
  <si>
    <t>Видатки на поховання учасників бойових дій та осіб з інвалідністю внаслідок війни</t>
  </si>
  <si>
    <t>Надання реабілітаційних послуг особам з інвалідністю та дітям з інвалідністю</t>
  </si>
  <si>
    <t>Проведення навчально-тренувальних зборів і змагань та заходів зі спорту осіб з інвалідністю</t>
  </si>
  <si>
    <t xml:space="preserve"> 0410000000</t>
  </si>
  <si>
    <t>Забезпечення діяльності інших закладів у сфері охорони здоров’я</t>
  </si>
  <si>
    <t>0119770</t>
  </si>
  <si>
    <t>Інші субвенції з місцевого бюджету,</t>
  </si>
  <si>
    <t>0443</t>
  </si>
  <si>
    <t>1517381</t>
  </si>
  <si>
    <t>7381</t>
  </si>
  <si>
    <t>2717610</t>
  </si>
  <si>
    <t>7610</t>
  </si>
  <si>
    <t>0411</t>
  </si>
  <si>
    <t>Сприяння розвитку малого та середнього підприємництва</t>
  </si>
  <si>
    <t>Департамент цивільного захисту Дніпропетровської обласної державної адміністрації</t>
  </si>
  <si>
    <t>1600000</t>
  </si>
  <si>
    <t>Управління містобудування та архітектури Дніпропетровської обласної державної адміністрації</t>
  </si>
  <si>
    <t>1610000</t>
  </si>
  <si>
    <t>1617350</t>
  </si>
  <si>
    <t>7350</t>
  </si>
  <si>
    <t>Розроблення схем планування та забудови територій (містобудівної документації)</t>
  </si>
  <si>
    <t>від 13.12.2019
№ 535-20/VІІ 
(із змінами)</t>
  </si>
  <si>
    <t>від 27.12.2011                                                                                                                                                                                                                                                                                                                                                                         № 225-10/VІ 
(із змінами)</t>
  </si>
  <si>
    <t>від 03.12.2021
№ 154-9/VІІІ 
 (із змінами)</t>
  </si>
  <si>
    <t>від 02.12.2016
№ 122-7/VII 
(із змінами)</t>
  </si>
  <si>
    <t>від 21.10.2015
№ 680-34/VI
 (із змінами)</t>
  </si>
  <si>
    <t>від 09.10.2020
№ 645-25/VII 
(із змінами)</t>
  </si>
  <si>
    <t>від 02.12.2016                                                                                                                                                                                                                                                                                                                                                                          № 126-7/VІІ 
(із змінами)</t>
  </si>
  <si>
    <t xml:space="preserve">від 26.02.2021                                                                                                                                                                                                                                                                                                                                                                           № 28-4/VІІІ 
(із змінами) </t>
  </si>
  <si>
    <t>від 05.06.2020                                                                                                                                                                                                                                                                                                                                                                         № 600-23/VІІ 
(із змінами)</t>
  </si>
  <si>
    <t>від 25.03.2016                                                                                                                                                                                                                                                                                                                                                                         № 30-3/VІІ 
(із змінами)</t>
  </si>
  <si>
    <t>від 26.02.2021                                                                                                                                                                                                                                                                                                                                                                          № 27-4/VІІІ 
(із змінами)</t>
  </si>
  <si>
    <t>від 19.02.2016                                                                                                                                                                                                                                                                                                                                                                            № 15-2/VІІ 
(із змінами)</t>
  </si>
  <si>
    <t>від 16.02.2022                                                                                                                                                                                                                                                                                                                                                                            № 170-10/VІІІ 
(із змінами)</t>
  </si>
  <si>
    <t>від 15.03.2013
№ 421-18/VІ 
(із змінами)</t>
  </si>
  <si>
    <t>1011142</t>
  </si>
  <si>
    <t>від 14.10.2022                                                                                                                                                                                                                                                                                                                                                                          № 215-13/VIII 
(із змінами)</t>
  </si>
  <si>
    <t>субвенція з обласного бюджету місцевим бюджетам на забезпечення окремих видатків районних рад, спрямованих на виконання їх повноважень</t>
  </si>
  <si>
    <t>5110000</t>
  </si>
  <si>
    <t>5100000</t>
  </si>
  <si>
    <t>5111142</t>
  </si>
  <si>
    <t>5114082</t>
  </si>
  <si>
    <t>5115061</t>
  </si>
  <si>
    <t>Управління з питань ветеранської політики  Дніпропетровської обласної державної адміністрації</t>
  </si>
  <si>
    <t xml:space="preserve">Програма розвитку місцевого самоврядування у Дніпропетровській області на 2012 – 2026 роки </t>
  </si>
  <si>
    <t>Регіональна цільова соціальна програма розвитку сімейної та гендерної політики у Дніпропетровській області на 2023 – 2027 роки</t>
  </si>
  <si>
    <t>Програма розвитку та функціонування української мови як державної в усіх сферах суспільного життя у Дніпропетровській області на 2022 – 2030 роки</t>
  </si>
  <si>
    <t>3191</t>
  </si>
  <si>
    <t xml:space="preserve"> </t>
  </si>
  <si>
    <t>до рішення обласної ради</t>
  </si>
  <si>
    <t xml:space="preserve">Заступник голови обласної ради      </t>
  </si>
  <si>
    <t>1115051</t>
  </si>
  <si>
    <t>5051</t>
  </si>
  <si>
    <t>0813140</t>
  </si>
  <si>
    <t>Управління молоді і спорту Дніпропетровської обласної державної адміністрації</t>
  </si>
  <si>
    <t>Заходи та роботи з територіальної оборони</t>
  </si>
  <si>
    <t>2218240</t>
  </si>
  <si>
    <t>0380</t>
  </si>
  <si>
    <t>Програма сприяння розвитку громадянського суспільства у Дніпропетровській області 
на 2017 – 2026 роки</t>
  </si>
  <si>
    <t>Регіональна цільова соціальна програма “Освіта Дніпропетровщини до 2027 року”</t>
  </si>
  <si>
    <t>Комплексна програма соціального захисту населення Дніпропетровської області 
на 2025 – 2029 роки</t>
  </si>
  <si>
    <t>Комплексна програма підтримки ветеранів війни, членів їх сімей, членів сімей загиблих (померлих) ветеранів війни, членів сімей загиблих (померлих) Захисників і Захисниць України Дніпропетровської області на 2024 – 2028 роки</t>
  </si>
  <si>
    <t>5113241</t>
  </si>
  <si>
    <t>1511300</t>
  </si>
  <si>
    <t>1300</t>
  </si>
  <si>
    <t>1512170</t>
  </si>
  <si>
    <t>2170</t>
  </si>
  <si>
    <t>2717110</t>
  </si>
  <si>
    <t>7110</t>
  </si>
  <si>
    <t>0421</t>
  </si>
  <si>
    <t>Реалізація програм в галузі сільського господарства</t>
  </si>
  <si>
    <t>Фінансова підтримка медіа (засобів масової інформації)</t>
  </si>
  <si>
    <t>8420</t>
  </si>
  <si>
    <t>2318420</t>
  </si>
  <si>
    <t>Інші заходи у сфері медіа (засобів масової інформації)</t>
  </si>
  <si>
    <t>від 21.06.2024 
№ 394-20/VIII         
(із змінами)</t>
  </si>
  <si>
    <t>від 19.10.2018
№ 374-14/VІІ
 (із змінами)</t>
  </si>
  <si>
    <t>Програма створення та використання матеріальних резервів для запобігання і ліквідації наслідків надзвичайних ситуацій у Дніпропетровській області на 2023 – 2027 роки</t>
  </si>
  <si>
    <t>Програма “Регіональний план реформування системи інституційного догляду та виховання дітей з одночасним розвитком послуг для дітей та сімей з дітьми в громадах Дніпропетровської області на 2020 – 2027 роки”</t>
  </si>
  <si>
    <t>Програма розвитку малого та середнього підприємництва в Дніпропетровській області на 2025 – 2026 роки</t>
  </si>
  <si>
    <t>Програма створення та ведення містобудівного кадастру Дніпропетровської області на 2013 – 2027 роки</t>
  </si>
  <si>
    <t>Комплексна програма підтримки агропромислового комплексу Дніпропетровської області у 2025 – 2029 роках</t>
  </si>
  <si>
    <t>Забезпечення молодіжними центрами соціального
становлення та розвитку молоді та інші заходи у
сфері молодіжної політики</t>
  </si>
  <si>
    <t>Надання комплексу послуг особам/сім’ям у сфері
соціального захисту та соціального забезпечення
іншими надавачами соціальних послуг</t>
  </si>
  <si>
    <t xml:space="preserve">від 13.12.2024
№ 459-23/VІІІ </t>
  </si>
  <si>
    <t>Розвиток здібностей у дітей та молоді з фізичної
культури та спорту комунальними дитячо-юнацькими спортивними школами</t>
  </si>
  <si>
    <t>0615021</t>
  </si>
  <si>
    <t>5021</t>
  </si>
  <si>
    <t>Розвиток фізичної культури і спорту осіб (дітей) з
інвалідністю центрами з фізичної культури і
спорту та дитячо-юнацькими спортивними
школами осіб з інвалідністю</t>
  </si>
  <si>
    <t>Фінансова підтримка регіональних всеукраїнських об’єднань фізкультурно-спортивної спрямованості для проведення навчально-тренувальної та спортивної роботи</t>
  </si>
  <si>
    <t>Реалізація проектів в рамках Програми з відновлення України</t>
  </si>
  <si>
    <t>субвенція з обласного бюджету до місцевих бюджетів на соціально-економічний розвиток окремих територій</t>
  </si>
  <si>
    <t>1519770</t>
  </si>
  <si>
    <t>0712010</t>
  </si>
  <si>
    <t>2010</t>
  </si>
  <si>
    <t>0731</t>
  </si>
  <si>
    <t>Багатопрофільна стаціонарна медична допомога населенню</t>
  </si>
  <si>
    <t>від 14.10.2022                                                                                                                                                                                                                                                                                                                                                                          № 217-13/VІII 
 (із змінами)</t>
  </si>
  <si>
    <t xml:space="preserve"> від 27.09.2024
№ 425-21/VIIІ 
(із змінами)
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</si>
  <si>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</si>
  <si>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Здійснення заходів та реалізація проектів на виконання Державної цільової соціальної програми “Молодь України”</t>
  </si>
  <si>
    <t xml:space="preserve">Цільова соціальна комплексна програма розвитку фізичної культури і спорту в Дніпропетровській області до 2026 року </t>
  </si>
  <si>
    <t>0114082</t>
  </si>
  <si>
    <t>0118420</t>
  </si>
  <si>
    <t>Інші заходи в галузі  культури і мистецтва</t>
  </si>
  <si>
    <t>Розподіл витрат обласного бюджету на реалізацію обласних/регіональних програм у 2026 році</t>
  </si>
  <si>
    <t>8410</t>
  </si>
  <si>
    <t>1018410</t>
  </si>
  <si>
    <t>8240</t>
  </si>
  <si>
    <t xml:space="preserve">Обласна програма “Здоров’я населення Дніпропетровщини на 2020 – 2026 роки” </t>
  </si>
  <si>
    <t>Регіональна цільова соціальна програма “Молодь Дніпропетровщини” на 2022 – 2026 роки</t>
  </si>
  <si>
    <t>субвенція з обласного бюджету бюджетам територіальних громад на виконання доручень виборців депутатами обласної ради у 2026 році</t>
  </si>
  <si>
    <r>
      <t xml:space="preserve">Програма соціального захисту та підтримки дітей у Дніпропетровській області на 2021 – 2028 </t>
    </r>
    <r>
      <rPr>
        <b/>
        <sz val="18"/>
        <color indexed="8"/>
        <rFont val="Times New Roman"/>
        <family val="1"/>
        <charset val="204"/>
      </rPr>
      <t>роки</t>
    </r>
  </si>
  <si>
    <t>Забезпечення діяльності водопровідно-каналізаційного господарства</t>
  </si>
  <si>
    <t>0620</t>
  </si>
  <si>
    <t>0116013</t>
  </si>
  <si>
    <t>6013</t>
  </si>
  <si>
    <t>від 03.12.2021 
№ 153-9/VIII
(із змінами)</t>
  </si>
  <si>
    <t>6091</t>
  </si>
  <si>
    <t>Підготовка та реалізація публічних інвестиційних проектів / програм публічних інвестицій за рахунок коштів місцевого бюджету в галузі житлово- комунального господарства</t>
  </si>
  <si>
    <t>1216091</t>
  </si>
  <si>
    <t>0640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</si>
  <si>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</si>
  <si>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здоров’я</t>
  </si>
  <si>
    <t>8350</t>
  </si>
  <si>
    <t>1218350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</si>
  <si>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навколишнього природного середовища</t>
  </si>
  <si>
    <t>5113191</t>
  </si>
  <si>
    <t xml:space="preserve">Інші видатки на соціальний захист ветеранів війни та праці </t>
  </si>
  <si>
    <t>Регіональна міжгалузева Програма фінансової підтримки та внесків до статутних капіталів юридичних осіб публічного права, що належать до спільної власності територіальних громад сіл, селищ та міст Дніпропетровської області, на 2013 – 2028 роки</t>
  </si>
  <si>
    <t>Регіональна програма забезпечення громадського порядку та громадської безпеки на території Дніпропетровської області на період до 2028 року</t>
  </si>
  <si>
    <t>Програма територіальної оборони Дніпропетровської області та забезпечення заходів мобілізації на 2022 – 2028 роки</t>
  </si>
  <si>
    <t>Регіональна цільова програма захисту населення і територій від надзвичайних ситуацій техногенного та природного характеру, забезпечення пожежної безпеки Дніпропетровської області на 2021 – 2028 роки</t>
  </si>
  <si>
    <t>Програма розвитку міжнародного співробітництва, євроінтеграційних процесів та формування позитивного іміджу Дніпропетровської області на 2021 – 2030 роки</t>
  </si>
  <si>
    <t>Програма з розвитку інформаційно-комунікативної сфери  Дніпропетровської області на 2021 – 2028 роки</t>
  </si>
  <si>
    <t>Програма впровадження державної політики органами виконавчої влади у Дніпропетровській області на 2016 – 2028 роки</t>
  </si>
  <si>
    <t>Регіональна соціальна програма запобігання та протидії домашньому насильству та насильству за ознакою статі в Дніпропетровській області на період до 2030 року</t>
  </si>
  <si>
    <t>Регіональна програма оздоровлення та відпочинку дітей Дніпропетровської області у 2026 – 2030 роках</t>
  </si>
  <si>
    <t xml:space="preserve">Програма розвитку культури у Дніпропетровській області на 2026 – 2028 роки </t>
  </si>
  <si>
    <t xml:space="preserve"> Програма соціально-економічного та культурного розвитку Дніпропетровської області на 2026 рік </t>
  </si>
  <si>
    <t xml:space="preserve">Дніпропетровська обласна комплексна програма (стратегія) екологічної безпеки та запобігання змінам клімату на 2016 – 2028 роки </t>
  </si>
  <si>
    <t>Регіональна програма інформатизації “Дніпропетровщина: цифрова трансформація”                                                                                                                                                                                                                                         на 2026 – 2028 роки</t>
  </si>
  <si>
    <t>від 13.12.2024
№ 460-23/VІІІ 
(із змінами)</t>
  </si>
  <si>
    <t xml:space="preserve">Бюджетна програма “Виконання судових рішень та виконавчих документів Дніпропетровською обласною радою на 2018 – 2028 роки” </t>
  </si>
  <si>
    <t>0117670</t>
  </si>
  <si>
    <t>7670</t>
  </si>
  <si>
    <t>Внески до статутного капіталу суб’єктів господарювання</t>
  </si>
  <si>
    <t>5113242</t>
  </si>
  <si>
    <t>Інші заходи та заклади у сфері соціального захисту і соціального забезпечення</t>
  </si>
  <si>
    <t>Забезпечення діяльності місцевих центрів фізичного здоров’я населення та проведення фізкультурно-масових заходів серед населення регіону</t>
  </si>
  <si>
    <t xml:space="preserve"> від 18.12.2025
№ 546-27/VIIІ 
</t>
  </si>
  <si>
    <t xml:space="preserve"> від 18.12.2025
№ 544-27/VIIІ 
</t>
  </si>
  <si>
    <t xml:space="preserve"> від 18.12.2025
№ 548-27/VIIІ 
</t>
  </si>
  <si>
    <t xml:space="preserve"> від 18.12.2025
№ 573-27/VIIІ 
</t>
  </si>
  <si>
    <t xml:space="preserve"> від 18.12.2025
№ 549-27/VIIІ 
</t>
  </si>
  <si>
    <t>2210180</t>
  </si>
  <si>
    <t>за рахунок субвенції з державного бюджету</t>
  </si>
  <si>
    <t>0116014</t>
  </si>
  <si>
    <t>6014</t>
  </si>
  <si>
    <t>Забезпечення збору та вивезення сміття і відходів</t>
  </si>
  <si>
    <t>0611025</t>
  </si>
  <si>
    <t>1025</t>
  </si>
  <si>
    <t>0922</t>
  </si>
  <si>
    <t>Надання загальної середньої освіти навчально-реабілітаційними центрами для осіб з особливими освітніми потребами, зумовленими складними порушеннями розвитку, за рахунок коштів місцевого бюджету</t>
  </si>
  <si>
    <t>0712070</t>
  </si>
  <si>
    <t>2070</t>
  </si>
  <si>
    <t>0724</t>
  </si>
  <si>
    <t>Екстрена та швидка медична допомога населенню</t>
  </si>
  <si>
    <t>0813102</t>
  </si>
  <si>
    <t>3102</t>
  </si>
  <si>
    <t>1020</t>
  </si>
  <si>
    <t>Забезпечення соціальними послугами стаціонарного догляду з наданням місця для проживання, всебічної підтримки, захисту та безпеки осіб, які не можуть вести самостійний спосіб життя через похилий вік, фізичні та розумові вади, психічні захворювання або інші хвороби</t>
  </si>
  <si>
    <t>1091</t>
  </si>
  <si>
    <t>1110</t>
  </si>
  <si>
    <t>4020</t>
  </si>
  <si>
    <t>0611091</t>
  </si>
  <si>
    <t>0930</t>
  </si>
  <si>
    <t>Підготовка кадрів закладами професійної освіти та іншими закладами освіти за рахунок коштів місцевого бюджету</t>
  </si>
  <si>
    <t>1011110</t>
  </si>
  <si>
    <t>0942</t>
  </si>
  <si>
    <t>Підготовка кадрів закладами вищої освіти</t>
  </si>
  <si>
    <t>1014020</t>
  </si>
  <si>
    <t>0822</t>
  </si>
  <si>
    <t>Фінансова підтримка філармоній, художніх і музичних колективів, ансамблів, концертних та циркових організацій</t>
  </si>
  <si>
    <t>0619800</t>
  </si>
  <si>
    <t>0712170</t>
  </si>
  <si>
    <t>0611221</t>
  </si>
  <si>
    <t>1221</t>
  </si>
  <si>
    <t>0611300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</si>
  <si>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модернізацію майстерень і лабораторій закладів професійної та фахової передвищої освіти, забезпечення енергоефективності, безпеки та інклюзивності освітнього простору</t>
  </si>
  <si>
    <t>від 26.02.2021
 № 26-4/VІІІ 
(із змінами)</t>
  </si>
  <si>
    <t>0116012</t>
  </si>
  <si>
    <t>6012</t>
  </si>
  <si>
    <t>Забезпечення діяльності з виробництва, транспортування, постачання теплової енергії</t>
  </si>
  <si>
    <t xml:space="preserve">від 27.09.2024
№ 426-21/VIІI 
(із змінами)
</t>
  </si>
  <si>
    <t>Надання загальної середньої освіти спеціальними закладами загальної середньої освіти для осіб з особливими освітніми потребами, зумовленими порушеннями інтелектуального розвитку, фізичними та/або сенсорними порушеннями, за рахунок коштів місцевого бюджету</t>
  </si>
  <si>
    <t>1022</t>
  </si>
  <si>
    <t>0611022</t>
  </si>
  <si>
    <t>2819800</t>
  </si>
  <si>
    <t>1512175</t>
  </si>
  <si>
    <t>2175</t>
  </si>
  <si>
    <t>Підготовка та реалізація публічних інвестиційних проектів / програм публічних інвестицій-1 у галузі охорони здоров’я</t>
  </si>
  <si>
    <t>1070</t>
  </si>
  <si>
    <t>0113230</t>
  </si>
  <si>
    <t>3230</t>
  </si>
  <si>
    <t>Видатки, пов’язані з наданням підтримки внутрішньо переміщеним та/або евакуйованим особам у зв’язку із введенням воєнного стану</t>
  </si>
  <si>
    <t>від 21.06.2013
 № 438-19/VI
 (із змінами)</t>
  </si>
  <si>
    <t>1183</t>
  </si>
  <si>
    <t>1184</t>
  </si>
  <si>
    <t>1251</t>
  </si>
  <si>
    <t>1252</t>
  </si>
  <si>
    <t>0611183</t>
  </si>
  <si>
    <t>0611184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</si>
  <si>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безперешкодний доступ до якісної освіти – шкільні автобуси</t>
  </si>
  <si>
    <t>0611251</t>
  </si>
  <si>
    <t>0611252</t>
  </si>
  <si>
    <t>Виконання заходів щодо реалізації публічного інвестиційного проекту на безперешкодний доступ до якісної освіти – шкільні автобуси за рахунок субвенції з державного бюджету місцевим бюджетам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</si>
  <si>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“Нова українська школа“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</si>
  <si>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 “Нова українська школа“ за рахунок субвенції з державного бюджету місцевим бюджетам</t>
  </si>
  <si>
    <t>Регіональна цільова соціальна програма “Якісне харчування – здорове покоління Дніпропетровщини на 2025 – 2027 роки”</t>
  </si>
  <si>
    <t xml:space="preserve">від 13.12.2024
№ 457-23/VIII
</t>
  </si>
  <si>
    <t>0611023</t>
  </si>
  <si>
    <t>1023</t>
  </si>
  <si>
    <t>Надання загальної середньої освіти спеціалізованими закладами загальної середньої освіти за рахунок коштів місцевого бюджету</t>
  </si>
  <si>
    <t>2819740</t>
  </si>
  <si>
    <t>9740</t>
  </si>
  <si>
    <t>Субвенція з місцевого бюджету на здійснення природоохоронних заходів</t>
  </si>
  <si>
    <t>4030</t>
  </si>
  <si>
    <t>Забезпечення діяльності бібліотек</t>
  </si>
  <si>
    <t>1014030</t>
  </si>
  <si>
    <t>1219730</t>
  </si>
  <si>
    <t>9730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</si>
  <si>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</si>
  <si>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>1514083</t>
  </si>
  <si>
    <t>4083</t>
  </si>
  <si>
    <t>Підготовка та реалізація публічних інвестиційних проектів / програм публічних інвестицій за рахунок коштів місцевого бюджету в галузі культури і мистецтва</t>
  </si>
  <si>
    <t>Ігор КАШИРІН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</si>
</sst>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₴_-;\-* #,##0.00_₴_-;_-* &quot;-&quot;??_₴_-;_-@_-"/>
  </numFmts>
  <fonts count="41" x14ac:knownFonts="1">
    <font>
      <sz val="10"/>
      <name val="Times New Roman"/>
      <family val="1"/>
      <charset val="204"/>
    </font>
    <font>
      <sz val="10"/>
      <name val="Arial"/>
      <charset val="204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sz val="11"/>
      <color indexed="62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Courier New"/>
      <family val="3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"/>
      <family val="2"/>
      <charset val="204"/>
    </font>
    <font>
      <u/>
      <sz val="14"/>
      <name val="Times New Roman"/>
      <family val="1"/>
      <charset val="204"/>
    </font>
    <font>
      <sz val="16"/>
      <name val="Times New Roman"/>
      <family val="1"/>
      <charset val="204"/>
    </font>
    <font>
      <sz val="18"/>
      <name val="Times New Roman"/>
      <family val="1"/>
      <charset val="204"/>
    </font>
    <font>
      <i/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b/>
      <u/>
      <sz val="18"/>
      <name val="Times New Roman"/>
      <family val="1"/>
      <charset val="204"/>
    </font>
    <font>
      <sz val="20"/>
      <name val="Times New Roman"/>
      <family val="1"/>
      <charset val="204"/>
    </font>
    <font>
      <b/>
      <sz val="26"/>
      <name val="Times New Roman"/>
      <family val="1"/>
      <charset val="204"/>
    </font>
    <font>
      <b/>
      <i/>
      <sz val="18"/>
      <name val="Times New Roman"/>
      <family val="1"/>
      <charset val="204"/>
    </font>
    <font>
      <sz val="26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20"/>
      <color rgb="FFFF0000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u/>
      <sz val="18"/>
      <color theme="1"/>
      <name val="Times New Roman"/>
      <family val="1"/>
      <charset val="204"/>
    </font>
    <font>
      <i/>
      <sz val="1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i/>
      <sz val="18"/>
      <color theme="1"/>
      <name val="Times New Roman"/>
      <family val="1"/>
      <charset val="204"/>
    </font>
    <font>
      <sz val="14"/>
      <color theme="0"/>
      <name val="Times New Roman"/>
      <family val="1"/>
      <charset val="204"/>
    </font>
    <font>
      <i/>
      <sz val="18"/>
      <color theme="0"/>
      <name val="Times New Roman"/>
      <family val="1"/>
      <charset val="204"/>
    </font>
    <font>
      <b/>
      <sz val="18"/>
      <color theme="0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sz val="18"/>
      <color rgb="FFFF0000"/>
      <name val="Times New Roman"/>
      <family val="1"/>
      <charset val="204"/>
    </font>
    <font>
      <b/>
      <sz val="10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43"/>
        <bgColor indexed="26"/>
      </patternFill>
    </fill>
    <fill>
      <patternFill patternType="solid">
        <fgColor indexed="55"/>
        <bgColor indexed="23"/>
      </patternFill>
    </fill>
    <fill>
      <patternFill patternType="solid">
        <fgColor indexed="26"/>
        <bgColor indexed="9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1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8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0" borderId="0"/>
    <xf numFmtId="0" fontId="4" fillId="12" borderId="1" applyNumberFormat="0" applyAlignment="0" applyProtection="0"/>
    <xf numFmtId="0" fontId="5" fillId="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12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2" applyNumberFormat="0" applyFill="0" applyAlignment="0" applyProtection="0"/>
    <xf numFmtId="0" fontId="8" fillId="13" borderId="3" applyNumberFormat="0" applyAlignment="0" applyProtection="0"/>
    <xf numFmtId="0" fontId="9" fillId="0" borderId="0" applyNumberFormat="0" applyFill="0" applyBorder="0" applyAlignment="0" applyProtection="0"/>
    <xf numFmtId="0" fontId="3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2" fillId="14" borderId="4" applyNumberFormat="0" applyAlignment="0" applyProtection="0"/>
    <xf numFmtId="0" fontId="10" fillId="0" borderId="0"/>
    <xf numFmtId="0" fontId="6" fillId="0" borderId="0" applyNumberFormat="0" applyFill="0" applyBorder="0" applyAlignment="0" applyProtection="0"/>
    <xf numFmtId="164" fontId="1" fillId="0" borderId="0" applyFill="0" applyBorder="0" applyAlignment="0" applyProtection="0"/>
  </cellStyleXfs>
  <cellXfs count="124">
    <xf numFmtId="0" fontId="0" fillId="0" borderId="0" xfId="0"/>
    <xf numFmtId="0" fontId="11" fillId="0" borderId="0" xfId="43" applyNumberFormat="1" applyFont="1" applyFill="1" applyBorder="1" applyAlignment="1" applyProtection="1">
      <alignment horizontal="center" vertical="top" wrapText="1"/>
    </xf>
    <xf numFmtId="164" fontId="14" fillId="0" borderId="0" xfId="47" applyFont="1" applyFill="1" applyAlignment="1" applyProtection="1">
      <alignment vertical="center"/>
      <protection locked="0"/>
    </xf>
    <xf numFmtId="0" fontId="26" fillId="0" borderId="0" xfId="43" applyNumberFormat="1" applyFont="1" applyFill="1" applyBorder="1" applyAlignment="1" applyProtection="1">
      <alignment horizontal="center" vertical="top" wrapText="1"/>
    </xf>
    <xf numFmtId="3" fontId="11" fillId="0" borderId="0" xfId="41" applyNumberFormat="1" applyFont="1" applyFill="1" applyBorder="1" applyAlignment="1" applyProtection="1">
      <alignment horizontal="right" vertical="center"/>
    </xf>
    <xf numFmtId="0" fontId="13" fillId="0" borderId="0" xfId="43" applyNumberFormat="1" applyFont="1" applyFill="1" applyAlignment="1" applyProtection="1"/>
    <xf numFmtId="0" fontId="27" fillId="0" borderId="0" xfId="43" applyNumberFormat="1" applyFont="1" applyFill="1" applyAlignment="1" applyProtection="1"/>
    <xf numFmtId="0" fontId="13" fillId="0" borderId="0" xfId="41" applyFont="1" applyFill="1" applyAlignment="1" applyProtection="1">
      <alignment vertical="center"/>
      <protection locked="0"/>
    </xf>
    <xf numFmtId="0" fontId="11" fillId="0" borderId="0" xfId="43" applyNumberFormat="1" applyFont="1" applyFill="1" applyBorder="1" applyAlignment="1" applyProtection="1">
      <alignment horizontal="center" vertical="center" wrapText="1"/>
    </xf>
    <xf numFmtId="0" fontId="27" fillId="0" borderId="0" xfId="41" applyFont="1" applyFill="1" applyAlignment="1" applyProtection="1">
      <alignment vertical="center"/>
      <protection locked="0"/>
    </xf>
    <xf numFmtId="0" fontId="13" fillId="0" borderId="0" xfId="41" applyFont="1" applyFill="1" applyBorder="1" applyAlignment="1" applyProtection="1">
      <alignment vertical="center"/>
      <protection locked="0"/>
    </xf>
    <xf numFmtId="0" fontId="13" fillId="0" borderId="0" xfId="41" applyFont="1" applyFill="1" applyAlignment="1" applyProtection="1">
      <alignment horizontal="right" vertical="center"/>
    </xf>
    <xf numFmtId="0" fontId="13" fillId="0" borderId="0" xfId="41" applyFont="1" applyFill="1" applyAlignment="1" applyProtection="1">
      <alignment vertical="center" wrapText="1"/>
    </xf>
    <xf numFmtId="3" fontId="13" fillId="0" borderId="0" xfId="41" applyNumberFormat="1" applyFont="1" applyFill="1" applyAlignment="1" applyProtection="1">
      <alignment vertical="center"/>
      <protection locked="0"/>
    </xf>
    <xf numFmtId="0" fontId="13" fillId="0" borderId="0" xfId="41" applyFont="1" applyFill="1" applyBorder="1" applyAlignment="1" applyProtection="1">
      <alignment horizontal="right" vertical="center"/>
    </xf>
    <xf numFmtId="0" fontId="13" fillId="0" borderId="0" xfId="41" applyFont="1" applyFill="1" applyBorder="1" applyAlignment="1" applyProtection="1">
      <alignment vertical="center" wrapText="1"/>
    </xf>
    <xf numFmtId="4" fontId="13" fillId="0" borderId="0" xfId="41" applyNumberFormat="1" applyFont="1" applyFill="1" applyAlignment="1" applyProtection="1">
      <alignment vertical="center"/>
      <protection locked="0"/>
    </xf>
    <xf numFmtId="0" fontId="28" fillId="0" borderId="0" xfId="43" applyNumberFormat="1" applyFont="1" applyFill="1" applyAlignment="1" applyProtection="1">
      <alignment horizontal="center"/>
    </xf>
    <xf numFmtId="0" fontId="13" fillId="0" borderId="0" xfId="43" applyNumberFormat="1" applyFont="1" applyFill="1" applyAlignment="1" applyProtection="1">
      <alignment horizontal="center" vertical="center" wrapText="1"/>
    </xf>
    <xf numFmtId="0" fontId="17" fillId="0" borderId="5" xfId="43" applyNumberFormat="1" applyFont="1" applyFill="1" applyBorder="1" applyAlignment="1" applyProtection="1">
      <alignment horizontal="center" vertical="center" wrapText="1"/>
    </xf>
    <xf numFmtId="0" fontId="17" fillId="0" borderId="5" xfId="43" applyFont="1" applyFill="1" applyBorder="1" applyAlignment="1">
      <alignment horizontal="center" vertical="center" wrapText="1"/>
    </xf>
    <xf numFmtId="0" fontId="17" fillId="0" borderId="0" xfId="41" applyFont="1" applyFill="1" applyAlignment="1" applyProtection="1">
      <alignment vertical="center"/>
      <protection locked="0"/>
    </xf>
    <xf numFmtId="49" fontId="29" fillId="0" borderId="5" xfId="41" applyNumberFormat="1" applyFont="1" applyFill="1" applyBorder="1" applyAlignment="1" applyProtection="1">
      <alignment horizontal="center" vertical="center" wrapText="1"/>
    </xf>
    <xf numFmtId="49" fontId="29" fillId="0" borderId="5" xfId="41" applyNumberFormat="1" applyFont="1" applyFill="1" applyBorder="1" applyAlignment="1" applyProtection="1">
      <alignment horizontal="left" vertical="center" wrapText="1"/>
    </xf>
    <xf numFmtId="0" fontId="30" fillId="0" borderId="5" xfId="41" applyFont="1" applyFill="1" applyBorder="1" applyAlignment="1" applyProtection="1">
      <alignment horizontal="center" vertical="center" wrapText="1"/>
    </xf>
    <xf numFmtId="0" fontId="29" fillId="0" borderId="0" xfId="41" applyFont="1" applyFill="1" applyAlignment="1" applyProtection="1">
      <alignment vertical="center"/>
      <protection locked="0"/>
    </xf>
    <xf numFmtId="0" fontId="30" fillId="0" borderId="5" xfId="43" applyNumberFormat="1" applyFont="1" applyFill="1" applyBorder="1" applyAlignment="1" applyProtection="1">
      <alignment horizontal="center" vertical="center" wrapText="1"/>
    </xf>
    <xf numFmtId="0" fontId="29" fillId="0" borderId="5" xfId="41" applyFont="1" applyFill="1" applyBorder="1" applyAlignment="1" applyProtection="1">
      <alignment horizontal="center" vertical="center"/>
    </xf>
    <xf numFmtId="4" fontId="29" fillId="0" borderId="0" xfId="41" applyNumberFormat="1" applyFont="1" applyFill="1" applyAlignment="1" applyProtection="1">
      <alignment vertical="center"/>
      <protection locked="0"/>
    </xf>
    <xf numFmtId="49" fontId="30" fillId="0" borderId="5" xfId="41" applyNumberFormat="1" applyFont="1" applyFill="1" applyBorder="1" applyAlignment="1" applyProtection="1">
      <alignment horizontal="center" vertical="center" wrapText="1"/>
    </xf>
    <xf numFmtId="0" fontId="31" fillId="0" borderId="5" xfId="41" applyFont="1" applyFill="1" applyBorder="1" applyAlignment="1">
      <alignment horizontal="center" vertical="center" wrapText="1"/>
    </xf>
    <xf numFmtId="4" fontId="29" fillId="0" borderId="5" xfId="41" applyNumberFormat="1" applyFont="1" applyFill="1" applyBorder="1" applyAlignment="1">
      <alignment horizontal="right" vertical="center"/>
    </xf>
    <xf numFmtId="0" fontId="29" fillId="0" borderId="5" xfId="41" applyNumberFormat="1" applyFont="1" applyFill="1" applyBorder="1" applyAlignment="1" applyProtection="1">
      <alignment horizontal="left" vertical="center" wrapText="1"/>
    </xf>
    <xf numFmtId="49" fontId="32" fillId="0" borderId="5" xfId="41" applyNumberFormat="1" applyFont="1" applyFill="1" applyBorder="1" applyAlignment="1" applyProtection="1">
      <alignment horizontal="center" vertical="center" wrapText="1"/>
    </xf>
    <xf numFmtId="0" fontId="32" fillId="0" borderId="5" xfId="41" applyNumberFormat="1" applyFont="1" applyFill="1" applyBorder="1" applyAlignment="1" applyProtection="1">
      <alignment horizontal="left" vertical="center" wrapText="1"/>
    </xf>
    <xf numFmtId="0" fontId="32" fillId="0" borderId="0" xfId="41" applyFont="1" applyFill="1" applyAlignment="1" applyProtection="1">
      <alignment vertical="center"/>
      <protection locked="0"/>
    </xf>
    <xf numFmtId="0" fontId="32" fillId="0" borderId="5" xfId="41" applyFont="1" applyFill="1" applyBorder="1" applyAlignment="1" applyProtection="1">
      <alignment horizontal="center" vertical="center"/>
    </xf>
    <xf numFmtId="49" fontId="19" fillId="0" borderId="5" xfId="41" applyNumberFormat="1" applyFont="1" applyFill="1" applyBorder="1" applyAlignment="1" applyProtection="1">
      <alignment horizontal="center" vertical="center" wrapText="1"/>
    </xf>
    <xf numFmtId="0" fontId="20" fillId="0" borderId="5" xfId="41" applyFont="1" applyFill="1" applyBorder="1" applyAlignment="1">
      <alignment horizontal="center" vertical="center" wrapText="1"/>
    </xf>
    <xf numFmtId="0" fontId="18" fillId="0" borderId="5" xfId="41" applyFont="1" applyFill="1" applyBorder="1" applyAlignment="1" applyProtection="1">
      <alignment horizontal="center" vertical="center"/>
    </xf>
    <xf numFmtId="0" fontId="18" fillId="0" borderId="0" xfId="41" applyFont="1" applyFill="1" applyAlignment="1" applyProtection="1">
      <alignment vertical="center"/>
      <protection locked="0"/>
    </xf>
    <xf numFmtId="49" fontId="33" fillId="0" borderId="0" xfId="43" applyNumberFormat="1" applyFont="1" applyFill="1" applyBorder="1" applyAlignment="1" applyProtection="1">
      <alignment horizontal="center" vertical="center" wrapText="1"/>
    </xf>
    <xf numFmtId="0" fontId="33" fillId="0" borderId="6" xfId="43" applyNumberFormat="1" applyFont="1" applyFill="1" applyBorder="1" applyAlignment="1" applyProtection="1">
      <alignment horizontal="center" vertical="center" wrapText="1"/>
    </xf>
    <xf numFmtId="0" fontId="29" fillId="0" borderId="5" xfId="0" applyFont="1" applyFill="1" applyBorder="1" applyAlignment="1">
      <alignment horizontal="left" vertical="center" wrapText="1"/>
    </xf>
    <xf numFmtId="0" fontId="30" fillId="0" borderId="5" xfId="41" applyFont="1" applyFill="1" applyBorder="1" applyAlignment="1" applyProtection="1">
      <alignment vertical="center" wrapText="1"/>
    </xf>
    <xf numFmtId="0" fontId="30" fillId="0" borderId="5" xfId="41" applyFont="1" applyFill="1" applyBorder="1" applyAlignment="1" applyProtection="1">
      <alignment horizontal="left" vertical="center" wrapText="1"/>
    </xf>
    <xf numFmtId="49" fontId="17" fillId="0" borderId="5" xfId="41" applyNumberFormat="1" applyFont="1" applyFill="1" applyBorder="1" applyAlignment="1" applyProtection="1">
      <alignment horizontal="center" vertical="center" wrapText="1"/>
    </xf>
    <xf numFmtId="49" fontId="17" fillId="0" borderId="5" xfId="41" applyNumberFormat="1" applyFont="1" applyFill="1" applyBorder="1" applyAlignment="1" applyProtection="1">
      <alignment horizontal="left" vertical="center" wrapText="1"/>
    </xf>
    <xf numFmtId="0" fontId="34" fillId="0" borderId="5" xfId="41" applyFont="1" applyFill="1" applyBorder="1" applyAlignment="1" applyProtection="1">
      <alignment horizontal="center" vertical="top" wrapText="1"/>
    </xf>
    <xf numFmtId="0" fontId="23" fillId="0" borderId="5" xfId="41" applyFont="1" applyFill="1" applyBorder="1" applyAlignment="1" applyProtection="1">
      <alignment horizontal="center" vertical="top" wrapText="1"/>
    </xf>
    <xf numFmtId="0" fontId="17" fillId="0" borderId="7" xfId="41" applyFont="1" applyFill="1" applyBorder="1" applyAlignment="1" applyProtection="1">
      <alignment vertical="center"/>
      <protection locked="0"/>
    </xf>
    <xf numFmtId="0" fontId="17" fillId="0" borderId="0" xfId="41" applyFont="1" applyFill="1" applyBorder="1" applyAlignment="1" applyProtection="1">
      <alignment vertical="center"/>
      <protection locked="0"/>
    </xf>
    <xf numFmtId="49" fontId="18" fillId="0" borderId="5" xfId="41" applyNumberFormat="1" applyFont="1" applyFill="1" applyBorder="1" applyAlignment="1" applyProtection="1">
      <alignment horizontal="center" vertical="center" wrapText="1"/>
    </xf>
    <xf numFmtId="0" fontId="18" fillId="0" borderId="5" xfId="41" applyNumberFormat="1" applyFont="1" applyFill="1" applyBorder="1" applyAlignment="1" applyProtection="1">
      <alignment horizontal="left" vertical="center" wrapText="1"/>
    </xf>
    <xf numFmtId="0" fontId="18" fillId="0" borderId="0" xfId="41" applyFont="1" applyFill="1" applyBorder="1" applyAlignment="1" applyProtection="1">
      <alignment vertical="center"/>
      <protection locked="0"/>
    </xf>
    <xf numFmtId="0" fontId="29" fillId="0" borderId="7" xfId="41" applyFont="1" applyFill="1" applyBorder="1" applyAlignment="1" applyProtection="1">
      <alignment vertical="center"/>
      <protection locked="0"/>
    </xf>
    <xf numFmtId="0" fontId="19" fillId="0" borderId="5" xfId="41" applyFont="1" applyFill="1" applyBorder="1" applyAlignment="1" applyProtection="1">
      <alignment vertical="center" wrapText="1"/>
    </xf>
    <xf numFmtId="0" fontId="30" fillId="0" borderId="5" xfId="41" applyFont="1" applyFill="1" applyBorder="1" applyAlignment="1" applyProtection="1">
      <alignment horizontal="center" vertical="top" wrapText="1"/>
    </xf>
    <xf numFmtId="49" fontId="29" fillId="0" borderId="8" xfId="41" applyNumberFormat="1" applyFont="1" applyFill="1" applyBorder="1" applyAlignment="1" applyProtection="1">
      <alignment horizontal="left" vertical="center" wrapText="1"/>
    </xf>
    <xf numFmtId="0" fontId="19" fillId="0" borderId="5" xfId="41" applyFont="1" applyFill="1" applyBorder="1" applyAlignment="1" applyProtection="1">
      <alignment horizontal="center" vertical="center" wrapText="1"/>
    </xf>
    <xf numFmtId="0" fontId="21" fillId="0" borderId="0" xfId="0" applyNumberFormat="1" applyFont="1" applyFill="1" applyBorder="1" applyAlignment="1" applyProtection="1">
      <alignment horizontal="right" vertical="center"/>
    </xf>
    <xf numFmtId="3" fontId="17" fillId="0" borderId="0" xfId="41" applyNumberFormat="1" applyFont="1" applyFill="1" applyAlignment="1" applyProtection="1">
      <alignment vertical="center"/>
      <protection locked="0"/>
    </xf>
    <xf numFmtId="0" fontId="19" fillId="0" borderId="8" xfId="41" applyFont="1" applyFill="1" applyBorder="1" applyAlignment="1" applyProtection="1">
      <alignment horizontal="center" vertical="center" wrapText="1"/>
    </xf>
    <xf numFmtId="0" fontId="16" fillId="0" borderId="0" xfId="0" applyNumberFormat="1" applyFont="1" applyFill="1" applyAlignment="1" applyProtection="1">
      <alignment horizontal="left" vertical="center" wrapText="1"/>
    </xf>
    <xf numFmtId="0" fontId="30" fillId="0" borderId="8" xfId="41" applyFont="1" applyFill="1" applyBorder="1" applyAlignment="1" applyProtection="1">
      <alignment horizontal="center" vertical="center" wrapText="1"/>
    </xf>
    <xf numFmtId="0" fontId="30" fillId="0" borderId="5" xfId="41" applyFont="1" applyFill="1" applyBorder="1" applyAlignment="1" applyProtection="1">
      <alignment horizontal="center" wrapText="1"/>
    </xf>
    <xf numFmtId="49" fontId="31" fillId="0" borderId="5" xfId="41" applyNumberFormat="1" applyFont="1" applyFill="1" applyBorder="1" applyAlignment="1" applyProtection="1">
      <alignment horizontal="center" vertical="center" wrapText="1"/>
    </xf>
    <xf numFmtId="49" fontId="20" fillId="0" borderId="5" xfId="41" applyNumberFormat="1" applyFont="1" applyFill="1" applyBorder="1" applyAlignment="1" applyProtection="1">
      <alignment horizontal="center" vertical="center" wrapText="1"/>
    </xf>
    <xf numFmtId="4" fontId="30" fillId="0" borderId="5" xfId="41" applyNumberFormat="1" applyFont="1" applyFill="1" applyBorder="1" applyAlignment="1">
      <alignment horizontal="right" vertical="center"/>
    </xf>
    <xf numFmtId="4" fontId="30" fillId="0" borderId="5" xfId="41" applyNumberFormat="1" applyFont="1" applyFill="1" applyBorder="1" applyAlignment="1" applyProtection="1">
      <alignment horizontal="right" vertical="center" wrapText="1"/>
    </xf>
    <xf numFmtId="4" fontId="30" fillId="0" borderId="5" xfId="43" applyNumberFormat="1" applyFont="1" applyFill="1" applyBorder="1" applyAlignment="1">
      <alignment horizontal="right" vertical="center" wrapText="1"/>
    </xf>
    <xf numFmtId="4" fontId="29" fillId="0" borderId="5" xfId="43" applyNumberFormat="1" applyFont="1" applyFill="1" applyBorder="1" applyAlignment="1">
      <alignment horizontal="right" vertical="center" wrapText="1"/>
    </xf>
    <xf numFmtId="4" fontId="32" fillId="0" borderId="5" xfId="43" applyNumberFormat="1" applyFont="1" applyFill="1" applyBorder="1" applyAlignment="1">
      <alignment horizontal="right" vertical="center" wrapText="1"/>
    </xf>
    <xf numFmtId="4" fontId="34" fillId="0" borderId="5" xfId="41" applyNumberFormat="1" applyFont="1" applyFill="1" applyBorder="1" applyAlignment="1" applyProtection="1">
      <alignment horizontal="right" vertical="center" wrapText="1"/>
    </xf>
    <xf numFmtId="4" fontId="18" fillId="0" borderId="5" xfId="41" applyNumberFormat="1" applyFont="1" applyFill="1" applyBorder="1" applyAlignment="1" applyProtection="1">
      <alignment horizontal="right" vertical="center"/>
    </xf>
    <xf numFmtId="4" fontId="32" fillId="0" borderId="5" xfId="41" applyNumberFormat="1" applyFont="1" applyFill="1" applyBorder="1" applyAlignment="1">
      <alignment horizontal="right" vertical="center"/>
    </xf>
    <xf numFmtId="4" fontId="34" fillId="0" borderId="5" xfId="41" applyNumberFormat="1" applyFont="1" applyFill="1" applyBorder="1" applyAlignment="1">
      <alignment horizontal="right" vertical="center"/>
    </xf>
    <xf numFmtId="4" fontId="19" fillId="0" borderId="5" xfId="41" applyNumberFormat="1" applyFont="1" applyFill="1" applyBorder="1" applyAlignment="1" applyProtection="1">
      <alignment horizontal="right" vertical="center" wrapText="1"/>
    </xf>
    <xf numFmtId="4" fontId="29" fillId="0" borderId="5" xfId="41" applyNumberFormat="1" applyFont="1" applyFill="1" applyBorder="1" applyAlignment="1" applyProtection="1">
      <alignment horizontal="right" vertical="center" wrapText="1"/>
    </xf>
    <xf numFmtId="4" fontId="17" fillId="0" borderId="5" xfId="41" applyNumberFormat="1" applyFont="1" applyFill="1" applyBorder="1" applyAlignment="1" applyProtection="1">
      <alignment horizontal="right" vertical="center" wrapText="1"/>
    </xf>
    <xf numFmtId="4" fontId="19" fillId="0" borderId="5" xfId="41" applyNumberFormat="1" applyFont="1" applyFill="1" applyBorder="1" applyAlignment="1" applyProtection="1">
      <alignment horizontal="right" vertical="center"/>
    </xf>
    <xf numFmtId="4" fontId="23" fillId="0" borderId="5" xfId="41" applyNumberFormat="1" applyFont="1" applyFill="1" applyBorder="1" applyAlignment="1" applyProtection="1">
      <alignment horizontal="right" vertical="center" wrapText="1"/>
    </xf>
    <xf numFmtId="4" fontId="18" fillId="0" borderId="5" xfId="41" applyNumberFormat="1" applyFont="1" applyFill="1" applyBorder="1" applyAlignment="1" applyProtection="1">
      <alignment horizontal="right" vertical="center" wrapText="1"/>
    </xf>
    <xf numFmtId="4" fontId="30" fillId="0" borderId="8" xfId="41" applyNumberFormat="1" applyFont="1" applyFill="1" applyBorder="1" applyAlignment="1" applyProtection="1">
      <alignment horizontal="right" vertical="center" wrapText="1"/>
    </xf>
    <xf numFmtId="4" fontId="30" fillId="0" borderId="8" xfId="41" applyNumberFormat="1" applyFont="1" applyFill="1" applyBorder="1" applyAlignment="1">
      <alignment horizontal="right" vertical="center"/>
    </xf>
    <xf numFmtId="4" fontId="17" fillId="0" borderId="5" xfId="41" applyNumberFormat="1" applyFont="1" applyFill="1" applyBorder="1" applyAlignment="1" applyProtection="1">
      <alignment horizontal="right" vertical="center"/>
    </xf>
    <xf numFmtId="3" fontId="30" fillId="0" borderId="5" xfId="41" applyNumberFormat="1" applyFont="1" applyFill="1" applyBorder="1" applyAlignment="1" applyProtection="1">
      <alignment horizontal="right" vertical="center" wrapText="1"/>
    </xf>
    <xf numFmtId="3" fontId="29" fillId="0" borderId="5" xfId="41" applyNumberFormat="1" applyFont="1" applyFill="1" applyBorder="1" applyAlignment="1">
      <alignment horizontal="right" vertical="center"/>
    </xf>
    <xf numFmtId="0" fontId="32" fillId="0" borderId="5" xfId="41" applyFont="1" applyFill="1" applyBorder="1" applyAlignment="1" applyProtection="1">
      <alignment horizontal="left" vertical="top" wrapText="1"/>
    </xf>
    <xf numFmtId="0" fontId="24" fillId="0" borderId="0" xfId="41" applyFont="1" applyFill="1" applyAlignment="1" applyProtection="1">
      <alignment horizontal="right" vertical="center"/>
    </xf>
    <xf numFmtId="0" fontId="24" fillId="0" borderId="0" xfId="41" applyFont="1" applyFill="1" applyAlignment="1" applyProtection="1">
      <alignment vertical="center"/>
      <protection locked="0"/>
    </xf>
    <xf numFmtId="3" fontId="35" fillId="0" borderId="0" xfId="41" applyNumberFormat="1" applyFont="1" applyFill="1" applyAlignment="1" applyProtection="1">
      <alignment vertical="center"/>
      <protection locked="0"/>
    </xf>
    <xf numFmtId="0" fontId="36" fillId="0" borderId="0" xfId="41" applyFont="1" applyFill="1" applyAlignment="1" applyProtection="1">
      <alignment vertical="center"/>
      <protection locked="0"/>
    </xf>
    <xf numFmtId="0" fontId="37" fillId="0" borderId="5" xfId="41" applyFont="1" applyFill="1" applyBorder="1" applyAlignment="1" applyProtection="1">
      <alignment horizontal="center" vertical="center" wrapText="1"/>
    </xf>
    <xf numFmtId="4" fontId="37" fillId="0" borderId="5" xfId="41" applyNumberFormat="1" applyFont="1" applyFill="1" applyBorder="1" applyAlignment="1" applyProtection="1">
      <alignment horizontal="right" vertical="center" wrapText="1"/>
    </xf>
    <xf numFmtId="4" fontId="32" fillId="0" borderId="0" xfId="41" applyNumberFormat="1" applyFont="1" applyFill="1" applyAlignment="1" applyProtection="1">
      <alignment vertical="center"/>
      <protection locked="0"/>
    </xf>
    <xf numFmtId="0" fontId="29" fillId="0" borderId="5" xfId="0" applyFont="1" applyFill="1" applyBorder="1" applyAlignment="1">
      <alignment horizontal="left" vertical="center"/>
    </xf>
    <xf numFmtId="49" fontId="32" fillId="0" borderId="5" xfId="41" applyNumberFormat="1" applyFont="1" applyFill="1" applyBorder="1" applyAlignment="1" applyProtection="1">
      <alignment horizontal="left" vertical="center" wrapText="1"/>
    </xf>
    <xf numFmtId="0" fontId="29" fillId="0" borderId="5" xfId="43" applyFont="1" applyFill="1" applyBorder="1" applyAlignment="1">
      <alignment horizontal="center" vertical="center" wrapText="1"/>
    </xf>
    <xf numFmtId="0" fontId="38" fillId="0" borderId="5" xfId="43" applyNumberFormat="1" applyFont="1" applyFill="1" applyBorder="1" applyAlignment="1" applyProtection="1">
      <alignment horizontal="center" vertical="center" wrapText="1"/>
    </xf>
    <xf numFmtId="0" fontId="39" fillId="0" borderId="5" xfId="41" applyFont="1" applyFill="1" applyBorder="1" applyAlignment="1" applyProtection="1">
      <alignment horizontal="center" vertical="center"/>
    </xf>
    <xf numFmtId="4" fontId="38" fillId="0" borderId="5" xfId="41" applyNumberFormat="1" applyFont="1" applyFill="1" applyBorder="1" applyAlignment="1" applyProtection="1">
      <alignment horizontal="right" vertical="center" wrapText="1"/>
    </xf>
    <xf numFmtId="4" fontId="38" fillId="0" borderId="5" xfId="43" applyNumberFormat="1" applyFont="1" applyFill="1" applyBorder="1" applyAlignment="1">
      <alignment horizontal="right" vertical="center" wrapText="1"/>
    </xf>
    <xf numFmtId="4" fontId="38" fillId="0" borderId="5" xfId="41" applyNumberFormat="1" applyFont="1" applyFill="1" applyBorder="1" applyAlignment="1">
      <alignment horizontal="right" vertical="center"/>
    </xf>
    <xf numFmtId="4" fontId="39" fillId="0" borderId="0" xfId="41" applyNumberFormat="1" applyFont="1" applyFill="1" applyAlignment="1" applyProtection="1">
      <alignment vertical="center"/>
      <protection locked="0"/>
    </xf>
    <xf numFmtId="0" fontId="39" fillId="0" borderId="0" xfId="41" applyFont="1" applyFill="1" applyAlignment="1" applyProtection="1">
      <alignment vertical="center"/>
      <protection locked="0"/>
    </xf>
    <xf numFmtId="49" fontId="29" fillId="0" borderId="8" xfId="41" applyNumberFormat="1" applyFont="1" applyFill="1" applyBorder="1" applyAlignment="1" applyProtection="1">
      <alignment horizontal="center" vertical="center" wrapText="1"/>
    </xf>
    <xf numFmtId="0" fontId="27" fillId="0" borderId="0" xfId="41" applyFont="1" applyFill="1" applyBorder="1" applyAlignment="1" applyProtection="1">
      <alignment vertical="center"/>
      <protection locked="0"/>
    </xf>
    <xf numFmtId="0" fontId="22" fillId="0" borderId="0" xfId="42" applyFont="1" applyFill="1" applyBorder="1" applyAlignment="1">
      <alignment horizontal="left"/>
    </xf>
    <xf numFmtId="0" fontId="17" fillId="0" borderId="5" xfId="43" applyFont="1" applyFill="1" applyBorder="1" applyAlignment="1">
      <alignment horizontal="center" vertical="center" wrapText="1"/>
    </xf>
    <xf numFmtId="0" fontId="11" fillId="0" borderId="0" xfId="42" applyFont="1" applyFill="1" applyBorder="1" applyAlignment="1">
      <alignment horizontal="left" wrapText="1"/>
    </xf>
    <xf numFmtId="0" fontId="17" fillId="0" borderId="5" xfId="43" applyNumberFormat="1" applyFont="1" applyFill="1" applyBorder="1" applyAlignment="1" applyProtection="1">
      <alignment horizontal="center" vertical="center" wrapText="1"/>
    </xf>
    <xf numFmtId="0" fontId="29" fillId="0" borderId="5" xfId="43" applyFont="1" applyFill="1" applyBorder="1" applyAlignment="1">
      <alignment horizontal="center" vertical="center" wrapText="1"/>
    </xf>
    <xf numFmtId="49" fontId="29" fillId="0" borderId="9" xfId="41" applyNumberFormat="1" applyFont="1" applyFill="1" applyBorder="1" applyAlignment="1" applyProtection="1">
      <alignment horizontal="center" vertical="center" wrapText="1"/>
    </xf>
    <xf numFmtId="49" fontId="29" fillId="0" borderId="10" xfId="41" applyNumberFormat="1" applyFont="1" applyFill="1" applyBorder="1" applyAlignment="1" applyProtection="1">
      <alignment horizontal="center" vertical="center" wrapText="1"/>
    </xf>
    <xf numFmtId="49" fontId="29" fillId="0" borderId="8" xfId="41" applyNumberFormat="1" applyFont="1" applyFill="1" applyBorder="1" applyAlignment="1" applyProtection="1">
      <alignment horizontal="center" vertical="center" wrapText="1"/>
    </xf>
    <xf numFmtId="0" fontId="21" fillId="0" borderId="0" xfId="0" applyNumberFormat="1" applyFont="1" applyFill="1" applyAlignment="1" applyProtection="1">
      <alignment horizontal="left" vertical="center" wrapText="1"/>
    </xf>
    <xf numFmtId="0" fontId="16" fillId="0" borderId="0" xfId="0" applyNumberFormat="1" applyFont="1" applyFill="1" applyAlignment="1" applyProtection="1">
      <alignment horizontal="left" vertical="center" wrapText="1"/>
    </xf>
    <xf numFmtId="0" fontId="22" fillId="0" borderId="0" xfId="43" applyNumberFormat="1" applyFont="1" applyFill="1" applyBorder="1" applyAlignment="1" applyProtection="1">
      <alignment horizontal="center" vertical="center" wrapText="1"/>
    </xf>
    <xf numFmtId="49" fontId="15" fillId="0" borderId="0" xfId="43" applyNumberFormat="1" applyFont="1" applyFill="1" applyBorder="1" applyAlignment="1" applyProtection="1">
      <alignment horizontal="center" wrapText="1"/>
    </xf>
    <xf numFmtId="0" fontId="13" fillId="0" borderId="0" xfId="43" applyNumberFormat="1" applyFont="1" applyFill="1" applyBorder="1" applyAlignment="1" applyProtection="1">
      <alignment horizontal="center" vertical="top" wrapText="1"/>
    </xf>
    <xf numFmtId="0" fontId="22" fillId="0" borderId="0" xfId="42" applyFont="1" applyFill="1" applyBorder="1" applyAlignment="1">
      <alignment horizontal="left" wrapText="1"/>
    </xf>
    <xf numFmtId="0" fontId="22" fillId="0" borderId="0" xfId="41" applyFont="1" applyFill="1" applyAlignment="1" applyProtection="1">
      <alignment horizontal="left"/>
      <protection locked="0"/>
    </xf>
    <xf numFmtId="0" fontId="40" fillId="0" borderId="0" xfId="0" applyFont="1" applyAlignment="1">
      <alignment horizontal="left"/>
    </xf>
  </cellXfs>
  <cellStyles count="48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Normal_meresha_07" xfId="13"/>
    <cellStyle name="Ввід" xfId="14"/>
    <cellStyle name="Добре" xfId="15"/>
    <cellStyle name="Звичайний 10" xfId="16"/>
    <cellStyle name="Звичайний 11" xfId="17"/>
    <cellStyle name="Звичайний 12" xfId="18"/>
    <cellStyle name="Звичайний 13" xfId="19"/>
    <cellStyle name="Звичайний 14" xfId="20"/>
    <cellStyle name="Звичайний 15" xfId="21"/>
    <cellStyle name="Звичайний 16" xfId="22"/>
    <cellStyle name="Звичайний 17" xfId="23"/>
    <cellStyle name="Звичайний 18" xfId="24"/>
    <cellStyle name="Звичайний 19" xfId="25"/>
    <cellStyle name="Звичайний 2" xfId="26"/>
    <cellStyle name="Звичайний 20" xfId="27"/>
    <cellStyle name="Звичайний 22" xfId="28"/>
    <cellStyle name="Звичайний 3" xfId="29"/>
    <cellStyle name="Звичайний 4" xfId="30"/>
    <cellStyle name="Звичайний 5" xfId="31"/>
    <cellStyle name="Звичайний 6" xfId="32"/>
    <cellStyle name="Звичайний 7" xfId="33"/>
    <cellStyle name="Звичайний 8" xfId="34"/>
    <cellStyle name="Звичайний 9" xfId="35"/>
    <cellStyle name="Зв'язана клітинка" xfId="36"/>
    <cellStyle name="Контрольна клітинка" xfId="37"/>
    <cellStyle name="Назва" xfId="38"/>
    <cellStyle name="Обычный" xfId="0" builtinId="0"/>
    <cellStyle name="Обычный 2" xfId="39"/>
    <cellStyle name="Обычный 4" xfId="40"/>
    <cellStyle name="Обычный_Дод 7 РП 30.01.12" xfId="41"/>
    <cellStyle name="Обычный_Додаток 6 джерела.." xfId="42"/>
    <cellStyle name="Обычный_Додаток7 програми" xfId="43"/>
    <cellStyle name="Примечание 2" xfId="44"/>
    <cellStyle name="Стиль 1" xfId="45"/>
    <cellStyle name="Текст попередження" xfId="46"/>
    <cellStyle name="Финансовый" xfId="47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</sheetPr>
  <dimension ref="A1:N1043"/>
  <sheetViews>
    <sheetView showZeros="0" tabSelected="1" view="pageBreakPreview" zoomScale="40" zoomScaleNormal="40" zoomScaleSheetLayoutView="40" workbookViewId="0">
      <pane xSplit="4" ySplit="10" topLeftCell="E287" activePane="bottomRight" state="frozen"/>
      <selection pane="topRight" activeCell="E1" sqref="E1"/>
      <selection pane="bottomLeft" activeCell="A10" sqref="A10"/>
      <selection pane="bottomRight" activeCell="H299" sqref="H299"/>
    </sheetView>
  </sheetViews>
  <sheetFormatPr defaultColWidth="9.83203125" defaultRowHeight="18.75" x14ac:dyDescent="0.2"/>
  <cols>
    <col min="1" max="1" width="23.5" style="11" customWidth="1"/>
    <col min="2" max="2" width="20.5" style="11" customWidth="1"/>
    <col min="3" max="3" width="22.6640625" style="11" customWidth="1"/>
    <col min="4" max="4" width="93.33203125" style="12" customWidth="1"/>
    <col min="5" max="5" width="85.6640625" style="9" customWidth="1"/>
    <col min="6" max="10" width="33.33203125" style="7" customWidth="1"/>
    <col min="11" max="11" width="22.83203125" style="7" customWidth="1"/>
    <col min="12" max="12" width="15.83203125" style="7" customWidth="1"/>
    <col min="13" max="13" width="9.83203125" style="7"/>
    <col min="14" max="14" width="18.1640625" style="7" bestFit="1" customWidth="1"/>
    <col min="15" max="16384" width="9.83203125" style="7"/>
  </cols>
  <sheetData>
    <row r="1" spans="1:12" ht="26.25" x14ac:dyDescent="0.3">
      <c r="A1" s="5"/>
      <c r="B1" s="5"/>
      <c r="C1" s="5"/>
      <c r="D1" s="5"/>
      <c r="E1" s="6"/>
      <c r="F1" s="5"/>
      <c r="G1" s="5"/>
      <c r="I1" s="116" t="s">
        <v>85</v>
      </c>
      <c r="J1" s="116"/>
    </row>
    <row r="2" spans="1:12" ht="25.5" customHeight="1" x14ac:dyDescent="0.35">
      <c r="A2" s="5"/>
      <c r="B2" s="5"/>
      <c r="C2" s="5"/>
      <c r="D2" s="5"/>
      <c r="E2" s="17"/>
      <c r="F2" s="5"/>
      <c r="G2" s="5"/>
      <c r="H2" s="5"/>
      <c r="I2" s="116" t="s">
        <v>256</v>
      </c>
      <c r="J2" s="116"/>
    </row>
    <row r="3" spans="1:12" ht="23.25" customHeight="1" x14ac:dyDescent="0.3">
      <c r="A3" s="5"/>
      <c r="B3" s="5"/>
      <c r="C3" s="5"/>
      <c r="D3" s="5"/>
      <c r="E3" s="6"/>
      <c r="F3" s="5"/>
      <c r="G3" s="5"/>
      <c r="H3" s="18"/>
      <c r="I3" s="117"/>
      <c r="J3" s="117"/>
    </row>
    <row r="4" spans="1:12" ht="23.25" customHeight="1" x14ac:dyDescent="0.3">
      <c r="A4" s="5"/>
      <c r="B4" s="5"/>
      <c r="C4" s="5"/>
      <c r="D4" s="5"/>
      <c r="E4" s="6"/>
      <c r="F4" s="5"/>
      <c r="G4" s="5"/>
      <c r="H4" s="18"/>
      <c r="I4" s="63"/>
      <c r="J4" s="63"/>
    </row>
    <row r="5" spans="1:12" ht="37.5" customHeight="1" x14ac:dyDescent="0.2">
      <c r="A5" s="118" t="s">
        <v>312</v>
      </c>
      <c r="B5" s="118"/>
      <c r="C5" s="118"/>
      <c r="D5" s="118"/>
      <c r="E5" s="118"/>
      <c r="F5" s="118"/>
      <c r="G5" s="118"/>
      <c r="H5" s="118"/>
      <c r="I5" s="118"/>
      <c r="J5" s="118"/>
    </row>
    <row r="6" spans="1:12" ht="26.25" x14ac:dyDescent="0.3">
      <c r="A6" s="119"/>
      <c r="B6" s="119"/>
      <c r="C6" s="119"/>
      <c r="D6" s="8"/>
      <c r="E6" s="41" t="s">
        <v>210</v>
      </c>
      <c r="F6" s="8"/>
      <c r="G6" s="8"/>
      <c r="H6" s="8"/>
      <c r="I6" s="8"/>
      <c r="J6" s="8"/>
    </row>
    <row r="7" spans="1:12" ht="27.6" customHeight="1" x14ac:dyDescent="0.2">
      <c r="A7" s="120"/>
      <c r="B7" s="120"/>
      <c r="C7" s="120"/>
      <c r="D7" s="8"/>
      <c r="E7" s="42" t="s">
        <v>132</v>
      </c>
      <c r="F7" s="8"/>
      <c r="G7" s="8"/>
      <c r="H7" s="8"/>
      <c r="I7" s="8"/>
      <c r="J7" s="8"/>
    </row>
    <row r="8" spans="1:12" ht="45.6" customHeight="1" x14ac:dyDescent="0.2">
      <c r="A8" s="1"/>
      <c r="B8" s="1"/>
      <c r="C8" s="1"/>
      <c r="D8" s="1"/>
      <c r="E8" s="3"/>
      <c r="F8" s="1"/>
      <c r="G8" s="1"/>
      <c r="H8" s="1"/>
      <c r="I8" s="1"/>
      <c r="J8" s="60" t="s">
        <v>186</v>
      </c>
    </row>
    <row r="9" spans="1:12" s="21" customFormat="1" ht="30.75" customHeight="1" x14ac:dyDescent="0.2">
      <c r="A9" s="111" t="s">
        <v>136</v>
      </c>
      <c r="B9" s="111" t="s">
        <v>134</v>
      </c>
      <c r="C9" s="111" t="s">
        <v>106</v>
      </c>
      <c r="D9" s="111" t="s">
        <v>306</v>
      </c>
      <c r="E9" s="112" t="s">
        <v>187</v>
      </c>
      <c r="F9" s="109" t="s">
        <v>188</v>
      </c>
      <c r="G9" s="109" t="s">
        <v>86</v>
      </c>
      <c r="H9" s="109" t="s">
        <v>0</v>
      </c>
      <c r="I9" s="109" t="s">
        <v>1</v>
      </c>
      <c r="J9" s="109"/>
    </row>
    <row r="10" spans="1:12" s="21" customFormat="1" ht="152.44999999999999" customHeight="1" x14ac:dyDescent="0.2">
      <c r="A10" s="111"/>
      <c r="B10" s="111"/>
      <c r="C10" s="111"/>
      <c r="D10" s="111"/>
      <c r="E10" s="112"/>
      <c r="F10" s="109"/>
      <c r="G10" s="109"/>
      <c r="H10" s="109"/>
      <c r="I10" s="20" t="s">
        <v>137</v>
      </c>
      <c r="J10" s="20" t="s">
        <v>133</v>
      </c>
    </row>
    <row r="11" spans="1:12" s="21" customFormat="1" ht="27.6" customHeight="1" x14ac:dyDescent="0.2">
      <c r="A11" s="19">
        <v>1</v>
      </c>
      <c r="B11" s="19">
        <v>2</v>
      </c>
      <c r="C11" s="19">
        <v>3</v>
      </c>
      <c r="D11" s="19">
        <v>4</v>
      </c>
      <c r="E11" s="98">
        <v>5</v>
      </c>
      <c r="F11" s="20">
        <v>6</v>
      </c>
      <c r="G11" s="20">
        <v>7</v>
      </c>
      <c r="H11" s="20">
        <v>8</v>
      </c>
      <c r="I11" s="20">
        <v>9</v>
      </c>
      <c r="J11" s="20">
        <v>10</v>
      </c>
    </row>
    <row r="12" spans="1:12" s="25" customFormat="1" ht="79.150000000000006" customHeight="1" x14ac:dyDescent="0.2">
      <c r="A12" s="22"/>
      <c r="B12" s="22"/>
      <c r="C12" s="22"/>
      <c r="D12" s="23"/>
      <c r="E12" s="24" t="s">
        <v>251</v>
      </c>
      <c r="F12" s="24" t="s">
        <v>229</v>
      </c>
      <c r="G12" s="68">
        <f>G14+G22+G29+G34+G37+G42</f>
        <v>123008210</v>
      </c>
      <c r="H12" s="68">
        <f>H14+H22+H29+H34+H37+H42</f>
        <v>123008210</v>
      </c>
      <c r="I12" s="68">
        <f>I14+I22+I29+I34</f>
        <v>0</v>
      </c>
      <c r="J12" s="68">
        <f>J14+J22+J29+J34</f>
        <v>0</v>
      </c>
      <c r="K12" s="28"/>
    </row>
    <row r="13" spans="1:12" s="25" customFormat="1" ht="30.6" customHeight="1" x14ac:dyDescent="0.2">
      <c r="A13" s="26"/>
      <c r="B13" s="26"/>
      <c r="C13" s="26"/>
      <c r="D13" s="26"/>
      <c r="E13" s="27" t="s">
        <v>2</v>
      </c>
      <c r="F13" s="27"/>
      <c r="G13" s="69"/>
      <c r="H13" s="70"/>
      <c r="I13" s="70"/>
      <c r="J13" s="68"/>
      <c r="K13" s="28"/>
      <c r="L13" s="28"/>
    </row>
    <row r="14" spans="1:12" s="25" customFormat="1" ht="38.450000000000003" customHeight="1" x14ac:dyDescent="0.2">
      <c r="A14" s="66" t="s">
        <v>28</v>
      </c>
      <c r="B14" s="29"/>
      <c r="C14" s="29"/>
      <c r="D14" s="30" t="s">
        <v>3</v>
      </c>
      <c r="E14" s="27"/>
      <c r="F14" s="27"/>
      <c r="G14" s="70">
        <f>H14+I14</f>
        <v>114131842</v>
      </c>
      <c r="H14" s="70">
        <f>H15</f>
        <v>114131842</v>
      </c>
      <c r="I14" s="70">
        <f>I15</f>
        <v>0</v>
      </c>
      <c r="J14" s="70">
        <f>J15</f>
        <v>0</v>
      </c>
      <c r="K14" s="28"/>
    </row>
    <row r="15" spans="1:12" s="25" customFormat="1" ht="38.450000000000003" customHeight="1" x14ac:dyDescent="0.2">
      <c r="A15" s="66" t="s">
        <v>29</v>
      </c>
      <c r="B15" s="29"/>
      <c r="C15" s="29"/>
      <c r="D15" s="30" t="s">
        <v>3</v>
      </c>
      <c r="E15" s="27"/>
      <c r="F15" s="27"/>
      <c r="G15" s="70">
        <f>+G18++G16++G17</f>
        <v>114131842</v>
      </c>
      <c r="H15" s="70">
        <f>+H18++H16++H17</f>
        <v>114131842</v>
      </c>
      <c r="I15" s="70">
        <f>+I18++I16++I17</f>
        <v>0</v>
      </c>
      <c r="J15" s="70">
        <f>+J18++J16++J17</f>
        <v>0</v>
      </c>
    </row>
    <row r="16" spans="1:12" s="25" customFormat="1" ht="38.450000000000003" customHeight="1" x14ac:dyDescent="0.2">
      <c r="A16" s="22" t="s">
        <v>309</v>
      </c>
      <c r="B16" s="22" t="s">
        <v>102</v>
      </c>
      <c r="C16" s="22" t="s">
        <v>15</v>
      </c>
      <c r="D16" s="23" t="s">
        <v>311</v>
      </c>
      <c r="E16" s="24"/>
      <c r="F16" s="27"/>
      <c r="G16" s="69">
        <v>2840000</v>
      </c>
      <c r="H16" s="71">
        <v>2840000</v>
      </c>
      <c r="I16" s="70"/>
      <c r="J16" s="70"/>
    </row>
    <row r="17" spans="1:11" s="35" customFormat="1" ht="38.450000000000003" customHeight="1" x14ac:dyDescent="0.2">
      <c r="A17" s="22" t="s">
        <v>310</v>
      </c>
      <c r="B17" s="22" t="s">
        <v>279</v>
      </c>
      <c r="C17" s="22" t="s">
        <v>182</v>
      </c>
      <c r="D17" s="23" t="s">
        <v>281</v>
      </c>
      <c r="E17" s="24"/>
      <c r="F17" s="24"/>
      <c r="G17" s="69">
        <f>H17+I17</f>
        <v>1998110</v>
      </c>
      <c r="H17" s="71">
        <v>1998110</v>
      </c>
      <c r="I17" s="69"/>
      <c r="J17" s="69"/>
    </row>
    <row r="18" spans="1:11" s="25" customFormat="1" ht="44.45" customHeight="1" x14ac:dyDescent="0.2">
      <c r="A18" s="22" t="s">
        <v>212</v>
      </c>
      <c r="B18" s="22" t="s">
        <v>38</v>
      </c>
      <c r="C18" s="22" t="s">
        <v>8</v>
      </c>
      <c r="D18" s="23" t="s">
        <v>213</v>
      </c>
      <c r="E18" s="27"/>
      <c r="F18" s="27"/>
      <c r="G18" s="69">
        <f>H18+I18</f>
        <v>109293732</v>
      </c>
      <c r="H18" s="71">
        <f>H20+H21</f>
        <v>109293732</v>
      </c>
      <c r="I18" s="71">
        <f>I20+I21</f>
        <v>0</v>
      </c>
      <c r="J18" s="71">
        <f>J20+J21</f>
        <v>0</v>
      </c>
      <c r="K18" s="28"/>
    </row>
    <row r="19" spans="1:11" s="25" customFormat="1" ht="28.9" customHeight="1" x14ac:dyDescent="0.2">
      <c r="A19" s="22"/>
      <c r="B19" s="22"/>
      <c r="C19" s="22"/>
      <c r="D19" s="32" t="s">
        <v>2</v>
      </c>
      <c r="E19" s="27"/>
      <c r="F19" s="27"/>
      <c r="G19" s="69"/>
      <c r="H19" s="72"/>
      <c r="I19" s="71"/>
      <c r="J19" s="68"/>
    </row>
    <row r="20" spans="1:11" s="35" customFormat="1" ht="87.6" customHeight="1" x14ac:dyDescent="0.2">
      <c r="A20" s="33"/>
      <c r="B20" s="33"/>
      <c r="C20" s="33"/>
      <c r="D20" s="34" t="s">
        <v>318</v>
      </c>
      <c r="F20" s="36"/>
      <c r="G20" s="73">
        <f>H20+I20</f>
        <v>105793732</v>
      </c>
      <c r="H20" s="74">
        <v>105793732</v>
      </c>
      <c r="I20" s="72"/>
      <c r="J20" s="75"/>
      <c r="K20" s="95"/>
    </row>
    <row r="21" spans="1:11" s="35" customFormat="1" ht="87.6" customHeight="1" x14ac:dyDescent="0.2">
      <c r="A21" s="33"/>
      <c r="B21" s="33"/>
      <c r="C21" s="33"/>
      <c r="D21" s="34" t="s">
        <v>244</v>
      </c>
      <c r="E21" s="36"/>
      <c r="F21" s="36"/>
      <c r="G21" s="73">
        <f>H21</f>
        <v>3500000</v>
      </c>
      <c r="H21" s="74">
        <v>3500000</v>
      </c>
      <c r="I21" s="72"/>
      <c r="J21" s="76"/>
    </row>
    <row r="22" spans="1:11" s="25" customFormat="1" ht="71.45" customHeight="1" x14ac:dyDescent="0.2">
      <c r="A22" s="66" t="s">
        <v>122</v>
      </c>
      <c r="B22" s="29"/>
      <c r="C22" s="29"/>
      <c r="D22" s="30" t="s">
        <v>123</v>
      </c>
      <c r="E22" s="27"/>
      <c r="F22" s="27"/>
      <c r="G22" s="70">
        <f>G23</f>
        <v>1139482</v>
      </c>
      <c r="H22" s="70">
        <f>H23</f>
        <v>1139482</v>
      </c>
      <c r="I22" s="70">
        <f>I23</f>
        <v>0</v>
      </c>
      <c r="J22" s="70">
        <f>J23</f>
        <v>0</v>
      </c>
    </row>
    <row r="23" spans="1:11" s="25" customFormat="1" ht="71.45" customHeight="1" x14ac:dyDescent="0.2">
      <c r="A23" s="66" t="s">
        <v>124</v>
      </c>
      <c r="B23" s="29"/>
      <c r="C23" s="29"/>
      <c r="D23" s="30" t="s">
        <v>123</v>
      </c>
      <c r="E23" s="27"/>
      <c r="F23" s="27"/>
      <c r="G23" s="70">
        <f>G25+G26+G27+G24+G28</f>
        <v>1139482</v>
      </c>
      <c r="H23" s="70">
        <f>H25+H26+H27+H24+H28</f>
        <v>1139482</v>
      </c>
      <c r="I23" s="70">
        <f>I25</f>
        <v>0</v>
      </c>
      <c r="J23" s="70">
        <f>J25</f>
        <v>0</v>
      </c>
    </row>
    <row r="24" spans="1:11" s="25" customFormat="1" ht="125.45" customHeight="1" x14ac:dyDescent="0.2">
      <c r="A24" s="22" t="s">
        <v>404</v>
      </c>
      <c r="B24" s="22" t="s">
        <v>403</v>
      </c>
      <c r="C24" s="22" t="s">
        <v>369</v>
      </c>
      <c r="D24" s="32" t="s">
        <v>402</v>
      </c>
      <c r="E24" s="27"/>
      <c r="F24" s="27"/>
      <c r="G24" s="70">
        <f>H24+I24</f>
        <v>150000</v>
      </c>
      <c r="H24" s="71">
        <v>150000</v>
      </c>
      <c r="I24" s="70"/>
      <c r="J24" s="70"/>
    </row>
    <row r="25" spans="1:11" s="25" customFormat="1" ht="114" customHeight="1" x14ac:dyDescent="0.2">
      <c r="A25" s="22" t="s">
        <v>367</v>
      </c>
      <c r="B25" s="22" t="s">
        <v>368</v>
      </c>
      <c r="C25" s="22" t="s">
        <v>369</v>
      </c>
      <c r="D25" s="32" t="s">
        <v>370</v>
      </c>
      <c r="E25" s="27"/>
      <c r="F25" s="27"/>
      <c r="G25" s="69">
        <f>H25+I25</f>
        <v>190000</v>
      </c>
      <c r="H25" s="85">
        <f>100000+90000</f>
        <v>190000</v>
      </c>
      <c r="I25" s="71"/>
      <c r="J25" s="68"/>
    </row>
    <row r="26" spans="1:11" s="92" customFormat="1" ht="61.5" customHeight="1" x14ac:dyDescent="0.2">
      <c r="A26" s="22" t="s">
        <v>382</v>
      </c>
      <c r="B26" s="22" t="s">
        <v>379</v>
      </c>
      <c r="C26" s="22" t="s">
        <v>383</v>
      </c>
      <c r="D26" s="32" t="s">
        <v>384</v>
      </c>
      <c r="E26" s="93"/>
      <c r="F26" s="93"/>
      <c r="G26" s="69">
        <f>H26+I26</f>
        <v>705000</v>
      </c>
      <c r="H26" s="78">
        <v>705000</v>
      </c>
      <c r="I26" s="94"/>
      <c r="J26" s="94"/>
      <c r="K26" s="91"/>
    </row>
    <row r="27" spans="1:11" s="92" customFormat="1" ht="38.450000000000003" customHeight="1" x14ac:dyDescent="0.2">
      <c r="A27" s="22" t="s">
        <v>203</v>
      </c>
      <c r="B27" s="22" t="s">
        <v>204</v>
      </c>
      <c r="C27" s="22" t="s">
        <v>7</v>
      </c>
      <c r="D27" s="43" t="s">
        <v>205</v>
      </c>
      <c r="E27" s="93"/>
      <c r="F27" s="93"/>
      <c r="G27" s="69">
        <f>H27+I27</f>
        <v>34482</v>
      </c>
      <c r="H27" s="78">
        <v>34482</v>
      </c>
      <c r="I27" s="94"/>
      <c r="J27" s="94"/>
      <c r="K27" s="91"/>
    </row>
    <row r="28" spans="1:11" s="92" customFormat="1" ht="58.15" customHeight="1" x14ac:dyDescent="0.2">
      <c r="A28" s="22" t="s">
        <v>391</v>
      </c>
      <c r="B28" s="22" t="s">
        <v>191</v>
      </c>
      <c r="C28" s="22" t="s">
        <v>8</v>
      </c>
      <c r="D28" s="43" t="s">
        <v>193</v>
      </c>
      <c r="E28" s="93"/>
      <c r="F28" s="93"/>
      <c r="G28" s="69">
        <f>H28+I28</f>
        <v>60000</v>
      </c>
      <c r="H28" s="78">
        <v>60000</v>
      </c>
      <c r="I28" s="94"/>
      <c r="J28" s="94"/>
      <c r="K28" s="91"/>
    </row>
    <row r="29" spans="1:11" s="25" customFormat="1" ht="71.45" customHeight="1" x14ac:dyDescent="0.2">
      <c r="A29" s="66" t="s">
        <v>39</v>
      </c>
      <c r="B29" s="29"/>
      <c r="C29" s="29"/>
      <c r="D29" s="30" t="s">
        <v>5</v>
      </c>
      <c r="E29" s="27"/>
      <c r="F29" s="27"/>
      <c r="G29" s="70">
        <f>G30</f>
        <v>7042405</v>
      </c>
      <c r="H29" s="70">
        <f>H30</f>
        <v>7042405</v>
      </c>
      <c r="I29" s="70">
        <f>I30</f>
        <v>0</v>
      </c>
      <c r="J29" s="70">
        <f>J30</f>
        <v>0</v>
      </c>
    </row>
    <row r="30" spans="1:11" s="25" customFormat="1" ht="71.45" customHeight="1" x14ac:dyDescent="0.2">
      <c r="A30" s="66" t="s">
        <v>40</v>
      </c>
      <c r="B30" s="29"/>
      <c r="C30" s="29"/>
      <c r="D30" s="30" t="s">
        <v>5</v>
      </c>
      <c r="E30" s="27"/>
      <c r="F30" s="27"/>
      <c r="G30" s="70">
        <f>G32+G33+G31</f>
        <v>7042405</v>
      </c>
      <c r="H30" s="70">
        <f>H32+H33+H31</f>
        <v>7042405</v>
      </c>
      <c r="I30" s="70">
        <f>I32+I33+I31</f>
        <v>0</v>
      </c>
      <c r="J30" s="70">
        <f>J32+J33+J31</f>
        <v>0</v>
      </c>
    </row>
    <row r="31" spans="1:11" s="25" customFormat="1" ht="50.45" customHeight="1" x14ac:dyDescent="0.2">
      <c r="A31" s="22" t="s">
        <v>300</v>
      </c>
      <c r="B31" s="22" t="s">
        <v>301</v>
      </c>
      <c r="C31" s="22" t="s">
        <v>302</v>
      </c>
      <c r="D31" s="23" t="s">
        <v>303</v>
      </c>
      <c r="E31" s="27"/>
      <c r="F31" s="27"/>
      <c r="G31" s="70">
        <f>H31+I31</f>
        <v>4126205</v>
      </c>
      <c r="H31" s="71">
        <v>4126205</v>
      </c>
      <c r="I31" s="70"/>
      <c r="J31" s="70"/>
    </row>
    <row r="32" spans="1:11" s="25" customFormat="1" ht="38.25" customHeight="1" x14ac:dyDescent="0.2">
      <c r="A32" s="22" t="s">
        <v>140</v>
      </c>
      <c r="B32" s="22" t="s">
        <v>141</v>
      </c>
      <c r="C32" s="22" t="s">
        <v>142</v>
      </c>
      <c r="D32" s="32" t="s">
        <v>143</v>
      </c>
      <c r="E32" s="27"/>
      <c r="F32" s="27"/>
      <c r="G32" s="69">
        <f>H32+I32</f>
        <v>2666200</v>
      </c>
      <c r="H32" s="85">
        <v>2666200</v>
      </c>
      <c r="I32" s="71"/>
      <c r="J32" s="68"/>
    </row>
    <row r="33" spans="1:11" s="25" customFormat="1" ht="38.450000000000003" customHeight="1" x14ac:dyDescent="0.2">
      <c r="A33" s="22" t="s">
        <v>371</v>
      </c>
      <c r="B33" s="22" t="s">
        <v>372</v>
      </c>
      <c r="C33" s="22" t="s">
        <v>373</v>
      </c>
      <c r="D33" s="32" t="s">
        <v>374</v>
      </c>
      <c r="E33" s="27"/>
      <c r="F33" s="27"/>
      <c r="G33" s="69">
        <f>H33+I33</f>
        <v>250000</v>
      </c>
      <c r="H33" s="85">
        <f>100000+100000+50000</f>
        <v>250000</v>
      </c>
      <c r="I33" s="71"/>
      <c r="J33" s="68"/>
    </row>
    <row r="34" spans="1:11" s="25" customFormat="1" ht="71.45" customHeight="1" x14ac:dyDescent="0.2">
      <c r="A34" s="66" t="s">
        <v>41</v>
      </c>
      <c r="B34" s="29"/>
      <c r="C34" s="29"/>
      <c r="D34" s="30" t="s">
        <v>11</v>
      </c>
      <c r="E34" s="27"/>
      <c r="F34" s="27"/>
      <c r="G34" s="70">
        <f>G35</f>
        <v>100000</v>
      </c>
      <c r="H34" s="70">
        <f t="shared" ref="H34:J35" si="0">H35</f>
        <v>100000</v>
      </c>
      <c r="I34" s="70">
        <f t="shared" si="0"/>
        <v>0</v>
      </c>
      <c r="J34" s="70">
        <f t="shared" si="0"/>
        <v>0</v>
      </c>
    </row>
    <row r="35" spans="1:11" s="25" customFormat="1" ht="71.45" customHeight="1" x14ac:dyDescent="0.2">
      <c r="A35" s="66" t="s">
        <v>42</v>
      </c>
      <c r="B35" s="29"/>
      <c r="C35" s="29"/>
      <c r="D35" s="30" t="s">
        <v>11</v>
      </c>
      <c r="E35" s="27"/>
      <c r="F35" s="27"/>
      <c r="G35" s="70">
        <f>G36</f>
        <v>100000</v>
      </c>
      <c r="H35" s="70">
        <f t="shared" si="0"/>
        <v>100000</v>
      </c>
      <c r="I35" s="70">
        <f t="shared" si="0"/>
        <v>0</v>
      </c>
      <c r="J35" s="70">
        <f t="shared" si="0"/>
        <v>0</v>
      </c>
    </row>
    <row r="36" spans="1:11" s="25" customFormat="1" ht="135.6" customHeight="1" x14ac:dyDescent="0.2">
      <c r="A36" s="22" t="s">
        <v>375</v>
      </c>
      <c r="B36" s="22" t="s">
        <v>376</v>
      </c>
      <c r="C36" s="22" t="s">
        <v>377</v>
      </c>
      <c r="D36" s="32" t="s">
        <v>378</v>
      </c>
      <c r="E36" s="27"/>
      <c r="F36" s="27"/>
      <c r="G36" s="69">
        <f t="shared" ref="G36:G41" si="1">H36+I36</f>
        <v>100000</v>
      </c>
      <c r="H36" s="85">
        <v>100000</v>
      </c>
      <c r="I36" s="71"/>
      <c r="J36" s="68"/>
    </row>
    <row r="37" spans="1:11" s="40" customFormat="1" ht="97.15" customHeight="1" x14ac:dyDescent="0.2">
      <c r="A37" s="67" t="s">
        <v>155</v>
      </c>
      <c r="B37" s="37"/>
      <c r="C37" s="37"/>
      <c r="D37" s="38" t="s">
        <v>157</v>
      </c>
      <c r="E37" s="39"/>
      <c r="F37" s="39"/>
      <c r="G37" s="77">
        <f t="shared" si="1"/>
        <v>344482</v>
      </c>
      <c r="H37" s="77">
        <f>H38</f>
        <v>344482</v>
      </c>
      <c r="I37" s="77">
        <f>I38</f>
        <v>0</v>
      </c>
      <c r="J37" s="77">
        <f>J38</f>
        <v>0</v>
      </c>
    </row>
    <row r="38" spans="1:11" s="40" customFormat="1" ht="97.15" customHeight="1" x14ac:dyDescent="0.2">
      <c r="A38" s="67" t="s">
        <v>156</v>
      </c>
      <c r="B38" s="37"/>
      <c r="C38" s="37"/>
      <c r="D38" s="38" t="s">
        <v>157</v>
      </c>
      <c r="E38" s="39"/>
      <c r="F38" s="39"/>
      <c r="G38" s="77">
        <f t="shared" si="1"/>
        <v>344482</v>
      </c>
      <c r="H38" s="77">
        <f>H39+H40+H41</f>
        <v>344482</v>
      </c>
      <c r="I38" s="77">
        <f>I39+I40+I41</f>
        <v>0</v>
      </c>
      <c r="J38" s="77">
        <f>J39+J40+J41</f>
        <v>0</v>
      </c>
    </row>
    <row r="39" spans="1:11" s="35" customFormat="1" ht="38.25" customHeight="1" x14ac:dyDescent="0.2">
      <c r="A39" s="22" t="s">
        <v>385</v>
      </c>
      <c r="B39" s="22" t="s">
        <v>380</v>
      </c>
      <c r="C39" s="22" t="s">
        <v>386</v>
      </c>
      <c r="D39" s="32" t="s">
        <v>387</v>
      </c>
      <c r="E39" s="27"/>
      <c r="F39" s="27"/>
      <c r="G39" s="69">
        <f t="shared" si="1"/>
        <v>60000</v>
      </c>
      <c r="H39" s="31">
        <v>60000</v>
      </c>
      <c r="I39" s="31"/>
      <c r="J39" s="31"/>
    </row>
    <row r="40" spans="1:11" s="92" customFormat="1" ht="61.9" customHeight="1" x14ac:dyDescent="0.2">
      <c r="A40" s="22" t="s">
        <v>388</v>
      </c>
      <c r="B40" s="22" t="s">
        <v>381</v>
      </c>
      <c r="C40" s="22" t="s">
        <v>389</v>
      </c>
      <c r="D40" s="32" t="s">
        <v>390</v>
      </c>
      <c r="E40" s="59"/>
      <c r="F40" s="59"/>
      <c r="G40" s="77">
        <f t="shared" si="1"/>
        <v>200000</v>
      </c>
      <c r="H40" s="79">
        <v>200000</v>
      </c>
      <c r="I40" s="77"/>
      <c r="J40" s="77"/>
      <c r="K40" s="91"/>
    </row>
    <row r="41" spans="1:11" s="92" customFormat="1" ht="48" customHeight="1" x14ac:dyDescent="0.2">
      <c r="A41" s="22" t="s">
        <v>436</v>
      </c>
      <c r="B41" s="22" t="s">
        <v>434</v>
      </c>
      <c r="C41" s="22" t="s">
        <v>158</v>
      </c>
      <c r="D41" s="32" t="s">
        <v>435</v>
      </c>
      <c r="E41" s="59"/>
      <c r="F41" s="59"/>
      <c r="G41" s="77">
        <f t="shared" si="1"/>
        <v>84482</v>
      </c>
      <c r="H41" s="79">
        <v>84482</v>
      </c>
      <c r="I41" s="77">
        <v>0</v>
      </c>
      <c r="J41" s="77">
        <v>0</v>
      </c>
      <c r="K41" s="91"/>
    </row>
    <row r="42" spans="1:11" s="25" customFormat="1" ht="71.45" customHeight="1" x14ac:dyDescent="0.2">
      <c r="A42" s="66" t="s">
        <v>43</v>
      </c>
      <c r="B42" s="29"/>
      <c r="C42" s="29"/>
      <c r="D42" s="30" t="s">
        <v>261</v>
      </c>
      <c r="E42" s="27"/>
      <c r="F42" s="27"/>
      <c r="G42" s="69">
        <f>G43</f>
        <v>249999</v>
      </c>
      <c r="H42" s="69">
        <f>H43</f>
        <v>249999</v>
      </c>
      <c r="I42" s="69"/>
      <c r="J42" s="69"/>
    </row>
    <row r="43" spans="1:11" s="25" customFormat="1" ht="71.45" customHeight="1" x14ac:dyDescent="0.2">
      <c r="A43" s="66" t="s">
        <v>44</v>
      </c>
      <c r="B43" s="29"/>
      <c r="C43" s="29"/>
      <c r="D43" s="30" t="s">
        <v>261</v>
      </c>
      <c r="E43" s="27"/>
      <c r="F43" s="27"/>
      <c r="G43" s="69">
        <f>G44+G45</f>
        <v>249999</v>
      </c>
      <c r="H43" s="69">
        <f>H44+H45</f>
        <v>249999</v>
      </c>
      <c r="I43" s="69"/>
      <c r="J43" s="69"/>
    </row>
    <row r="44" spans="1:11" s="25" customFormat="1" ht="87.6" customHeight="1" x14ac:dyDescent="0.2">
      <c r="A44" s="22" t="s">
        <v>71</v>
      </c>
      <c r="B44" s="22" t="s">
        <v>33</v>
      </c>
      <c r="C44" s="22" t="s">
        <v>16</v>
      </c>
      <c r="D44" s="23" t="s">
        <v>292</v>
      </c>
      <c r="E44" s="27"/>
      <c r="F44" s="27"/>
      <c r="G44" s="69">
        <f>H44</f>
        <v>49999</v>
      </c>
      <c r="H44" s="71">
        <v>49999</v>
      </c>
      <c r="I44" s="70"/>
      <c r="J44" s="68"/>
    </row>
    <row r="45" spans="1:11" s="25" customFormat="1" ht="61.9" customHeight="1" x14ac:dyDescent="0.2">
      <c r="A45" s="22" t="s">
        <v>58</v>
      </c>
      <c r="B45" s="22" t="s">
        <v>36</v>
      </c>
      <c r="C45" s="22" t="s">
        <v>16</v>
      </c>
      <c r="D45" s="32" t="s">
        <v>37</v>
      </c>
      <c r="E45" s="27"/>
      <c r="F45" s="27"/>
      <c r="G45" s="69">
        <f>H45</f>
        <v>200000</v>
      </c>
      <c r="H45" s="31">
        <v>200000</v>
      </c>
      <c r="I45" s="71"/>
      <c r="J45" s="71"/>
    </row>
    <row r="46" spans="1:11" s="35" customFormat="1" ht="111" customHeight="1" x14ac:dyDescent="0.2">
      <c r="A46" s="22"/>
      <c r="B46" s="22"/>
      <c r="C46" s="22"/>
      <c r="D46" s="23"/>
      <c r="E46" s="24" t="s">
        <v>350</v>
      </c>
      <c r="F46" s="24" t="s">
        <v>283</v>
      </c>
      <c r="G46" s="69">
        <f>H46+I46</f>
        <v>100000</v>
      </c>
      <c r="H46" s="68">
        <f>H48</f>
        <v>100000</v>
      </c>
      <c r="I46" s="68">
        <f>I48</f>
        <v>0</v>
      </c>
      <c r="J46" s="68">
        <f>J48</f>
        <v>0</v>
      </c>
    </row>
    <row r="47" spans="1:11" s="25" customFormat="1" ht="30.6" customHeight="1" x14ac:dyDescent="0.2">
      <c r="A47" s="26"/>
      <c r="B47" s="26"/>
      <c r="C47" s="26"/>
      <c r="D47" s="26"/>
      <c r="E47" s="27" t="s">
        <v>2</v>
      </c>
      <c r="F47" s="27"/>
      <c r="G47" s="69"/>
      <c r="H47" s="70"/>
      <c r="I47" s="70"/>
      <c r="J47" s="68"/>
    </row>
    <row r="48" spans="1:11" s="25" customFormat="1" ht="38.450000000000003" customHeight="1" x14ac:dyDescent="0.2">
      <c r="A48" s="66" t="s">
        <v>28</v>
      </c>
      <c r="B48" s="29"/>
      <c r="C48" s="29"/>
      <c r="D48" s="30" t="s">
        <v>3</v>
      </c>
      <c r="E48" s="27"/>
      <c r="F48" s="27"/>
      <c r="G48" s="69">
        <f>H48+I48</f>
        <v>100000</v>
      </c>
      <c r="H48" s="70">
        <f>H49</f>
        <v>100000</v>
      </c>
      <c r="I48" s="70">
        <f>I49</f>
        <v>0</v>
      </c>
      <c r="J48" s="70">
        <f>J49</f>
        <v>0</v>
      </c>
    </row>
    <row r="49" spans="1:11" s="25" customFormat="1" ht="38.450000000000003" customHeight="1" x14ac:dyDescent="0.2">
      <c r="A49" s="66" t="s">
        <v>29</v>
      </c>
      <c r="B49" s="29"/>
      <c r="C49" s="29"/>
      <c r="D49" s="30" t="s">
        <v>3</v>
      </c>
      <c r="E49" s="27"/>
      <c r="F49" s="27"/>
      <c r="G49" s="69">
        <f>+G50</f>
        <v>100000</v>
      </c>
      <c r="H49" s="69">
        <f>+H50</f>
        <v>100000</v>
      </c>
      <c r="I49" s="69">
        <f>+I50</f>
        <v>0</v>
      </c>
      <c r="J49" s="69">
        <f>+J50</f>
        <v>0</v>
      </c>
    </row>
    <row r="50" spans="1:11" s="25" customFormat="1" ht="38.450000000000003" customHeight="1" x14ac:dyDescent="0.2">
      <c r="A50" s="22" t="s">
        <v>70</v>
      </c>
      <c r="B50" s="22" t="s">
        <v>8</v>
      </c>
      <c r="C50" s="22" t="s">
        <v>24</v>
      </c>
      <c r="D50" s="23" t="s">
        <v>69</v>
      </c>
      <c r="E50" s="27"/>
      <c r="F50" s="27"/>
      <c r="G50" s="69">
        <f>H50+I50</f>
        <v>100000</v>
      </c>
      <c r="H50" s="71">
        <v>100000</v>
      </c>
      <c r="I50" s="70"/>
      <c r="J50" s="70"/>
    </row>
    <row r="51" spans="1:11" s="35" customFormat="1" ht="171" customHeight="1" x14ac:dyDescent="0.2">
      <c r="A51" s="22"/>
      <c r="B51" s="22"/>
      <c r="C51" s="22"/>
      <c r="D51" s="23"/>
      <c r="E51" s="24" t="s">
        <v>336</v>
      </c>
      <c r="F51" s="24" t="s">
        <v>413</v>
      </c>
      <c r="G51" s="69">
        <f>H51+I51</f>
        <v>752914400</v>
      </c>
      <c r="H51" s="68">
        <f>H53</f>
        <v>725914400</v>
      </c>
      <c r="I51" s="68">
        <f>I53</f>
        <v>27000000</v>
      </c>
      <c r="J51" s="68">
        <f>J53</f>
        <v>27000000</v>
      </c>
    </row>
    <row r="52" spans="1:11" s="25" customFormat="1" ht="30.6" customHeight="1" x14ac:dyDescent="0.2">
      <c r="A52" s="26"/>
      <c r="B52" s="26"/>
      <c r="C52" s="26"/>
      <c r="D52" s="26"/>
      <c r="E52" s="27" t="s">
        <v>2</v>
      </c>
      <c r="F52" s="27"/>
      <c r="G52" s="69"/>
      <c r="H52" s="70"/>
      <c r="I52" s="70"/>
      <c r="J52" s="68"/>
    </row>
    <row r="53" spans="1:11" s="25" customFormat="1" ht="38.450000000000003" customHeight="1" x14ac:dyDescent="0.2">
      <c r="A53" s="66" t="s">
        <v>28</v>
      </c>
      <c r="B53" s="29"/>
      <c r="C53" s="29"/>
      <c r="D53" s="30" t="s">
        <v>3</v>
      </c>
      <c r="E53" s="27"/>
      <c r="F53" s="27"/>
      <c r="G53" s="69">
        <f>H53+I53</f>
        <v>752914400</v>
      </c>
      <c r="H53" s="70">
        <f>H54</f>
        <v>725914400</v>
      </c>
      <c r="I53" s="70">
        <f>I54</f>
        <v>27000000</v>
      </c>
      <c r="J53" s="70">
        <f>J54</f>
        <v>27000000</v>
      </c>
    </row>
    <row r="54" spans="1:11" s="25" customFormat="1" ht="38.450000000000003" customHeight="1" x14ac:dyDescent="0.2">
      <c r="A54" s="66" t="s">
        <v>29</v>
      </c>
      <c r="B54" s="29"/>
      <c r="C54" s="29"/>
      <c r="D54" s="30" t="s">
        <v>3</v>
      </c>
      <c r="E54" s="27"/>
      <c r="F54" s="27"/>
      <c r="G54" s="70">
        <f>G60+G57+G59+G58+G56+G55</f>
        <v>752914400</v>
      </c>
      <c r="H54" s="70">
        <f>H60+H57+H59+H58+H56+H55</f>
        <v>725914400</v>
      </c>
      <c r="I54" s="70">
        <f>I60+I57+I59+I58+I56+I55</f>
        <v>27000000</v>
      </c>
      <c r="J54" s="70">
        <f>J60+J57+J59+J58+J56+J55</f>
        <v>27000000</v>
      </c>
    </row>
    <row r="55" spans="1:11" s="25" customFormat="1" ht="75.599999999999994" customHeight="1" x14ac:dyDescent="0.2">
      <c r="A55" s="22" t="s">
        <v>410</v>
      </c>
      <c r="B55" s="22" t="s">
        <v>411</v>
      </c>
      <c r="C55" s="22" t="s">
        <v>409</v>
      </c>
      <c r="D55" s="23" t="s">
        <v>412</v>
      </c>
      <c r="E55" s="27"/>
      <c r="F55" s="27"/>
      <c r="G55" s="70">
        <f>H55+I55</f>
        <v>10004200</v>
      </c>
      <c r="H55" s="71">
        <v>10004200</v>
      </c>
      <c r="I55" s="70"/>
      <c r="J55" s="70"/>
    </row>
    <row r="56" spans="1:11" s="25" customFormat="1" ht="62.45" customHeight="1" x14ac:dyDescent="0.2">
      <c r="A56" s="22" t="s">
        <v>398</v>
      </c>
      <c r="B56" s="22" t="s">
        <v>399</v>
      </c>
      <c r="C56" s="22" t="s">
        <v>321</v>
      </c>
      <c r="D56" s="23" t="s">
        <v>400</v>
      </c>
      <c r="E56" s="27"/>
      <c r="F56" s="27"/>
      <c r="G56" s="70">
        <f>H56+I56</f>
        <v>27840312.800000001</v>
      </c>
      <c r="H56" s="71">
        <v>27840312.800000001</v>
      </c>
      <c r="I56" s="70"/>
      <c r="J56" s="70"/>
    </row>
    <row r="57" spans="1:11" s="25" customFormat="1" ht="61.9" customHeight="1" x14ac:dyDescent="0.2">
      <c r="A57" s="22" t="s">
        <v>322</v>
      </c>
      <c r="B57" s="22" t="s">
        <v>323</v>
      </c>
      <c r="C57" s="22" t="s">
        <v>321</v>
      </c>
      <c r="D57" s="23" t="s">
        <v>320</v>
      </c>
      <c r="E57" s="27"/>
      <c r="F57" s="27"/>
      <c r="G57" s="69">
        <f t="shared" ref="G57:G66" si="2">H57+I57</f>
        <v>644499687.20000005</v>
      </c>
      <c r="H57" s="77">
        <v>644499687.20000005</v>
      </c>
      <c r="I57" s="71"/>
      <c r="J57" s="71"/>
    </row>
    <row r="58" spans="1:11" s="35" customFormat="1" ht="38.450000000000003" customHeight="1" x14ac:dyDescent="0.2">
      <c r="A58" s="22" t="s">
        <v>364</v>
      </c>
      <c r="B58" s="22" t="s">
        <v>365</v>
      </c>
      <c r="C58" s="22" t="s">
        <v>321</v>
      </c>
      <c r="D58" s="23" t="s">
        <v>366</v>
      </c>
      <c r="E58" s="24"/>
      <c r="F58" s="24"/>
      <c r="G58" s="69">
        <f>H58+I58</f>
        <v>1660000</v>
      </c>
      <c r="H58" s="78">
        <f>660000+1000000</f>
        <v>1660000</v>
      </c>
      <c r="I58" s="69"/>
      <c r="J58" s="69"/>
      <c r="K58" s="13"/>
    </row>
    <row r="59" spans="1:11" s="25" customFormat="1" ht="38.450000000000003" customHeight="1" x14ac:dyDescent="0.2">
      <c r="A59" s="22" t="s">
        <v>351</v>
      </c>
      <c r="B59" s="22" t="s">
        <v>352</v>
      </c>
      <c r="C59" s="22" t="s">
        <v>4</v>
      </c>
      <c r="D59" s="23" t="s">
        <v>353</v>
      </c>
      <c r="E59" s="27"/>
      <c r="F59" s="27"/>
      <c r="G59" s="69">
        <f>H59+I59</f>
        <v>27000000</v>
      </c>
      <c r="H59" s="71"/>
      <c r="I59" s="71">
        <v>27000000</v>
      </c>
      <c r="J59" s="71">
        <v>27000000</v>
      </c>
    </row>
    <row r="60" spans="1:11" s="25" customFormat="1" ht="38.450000000000003" customHeight="1" x14ac:dyDescent="0.2">
      <c r="A60" s="22" t="s">
        <v>84</v>
      </c>
      <c r="B60" s="22" t="s">
        <v>72</v>
      </c>
      <c r="C60" s="22" t="s">
        <v>4</v>
      </c>
      <c r="D60" s="23" t="s">
        <v>153</v>
      </c>
      <c r="E60" s="27"/>
      <c r="F60" s="27"/>
      <c r="G60" s="69">
        <f t="shared" si="2"/>
        <v>41910200</v>
      </c>
      <c r="H60" s="71">
        <v>41910200</v>
      </c>
      <c r="I60" s="71"/>
      <c r="J60" s="71"/>
    </row>
    <row r="61" spans="1:11" s="25" customFormat="1" ht="84.6" customHeight="1" x14ac:dyDescent="0.2">
      <c r="A61" s="22"/>
      <c r="B61" s="22"/>
      <c r="C61" s="22"/>
      <c r="D61" s="23"/>
      <c r="E61" s="24" t="s">
        <v>287</v>
      </c>
      <c r="F61" s="24" t="s">
        <v>241</v>
      </c>
      <c r="G61" s="69">
        <f t="shared" si="2"/>
        <v>200000</v>
      </c>
      <c r="H61" s="68">
        <f>H63</f>
        <v>200000</v>
      </c>
      <c r="I61" s="68">
        <f>I63</f>
        <v>0</v>
      </c>
      <c r="J61" s="68">
        <f>J63</f>
        <v>0</v>
      </c>
    </row>
    <row r="62" spans="1:11" s="25" customFormat="1" ht="30.6" customHeight="1" x14ac:dyDescent="0.2">
      <c r="A62" s="26"/>
      <c r="B62" s="26"/>
      <c r="C62" s="26"/>
      <c r="D62" s="26"/>
      <c r="E62" s="27" t="s">
        <v>2</v>
      </c>
      <c r="F62" s="27"/>
      <c r="G62" s="69">
        <f t="shared" si="2"/>
        <v>0</v>
      </c>
      <c r="H62" s="70"/>
      <c r="I62" s="70"/>
      <c r="J62" s="68"/>
    </row>
    <row r="63" spans="1:11" s="25" customFormat="1" ht="80.25" customHeight="1" x14ac:dyDescent="0.2">
      <c r="A63" s="67" t="s">
        <v>222</v>
      </c>
      <c r="B63" s="37"/>
      <c r="C63" s="37"/>
      <c r="D63" s="38" t="s">
        <v>223</v>
      </c>
      <c r="E63" s="39"/>
      <c r="F63" s="39"/>
      <c r="G63" s="77">
        <f t="shared" si="2"/>
        <v>200000</v>
      </c>
      <c r="H63" s="77">
        <f t="shared" ref="H63:J64" si="3">H64</f>
        <v>200000</v>
      </c>
      <c r="I63" s="77">
        <f t="shared" si="3"/>
        <v>0</v>
      </c>
      <c r="J63" s="77">
        <f t="shared" si="3"/>
        <v>0</v>
      </c>
    </row>
    <row r="64" spans="1:11" s="25" customFormat="1" ht="80.25" customHeight="1" x14ac:dyDescent="0.2">
      <c r="A64" s="67" t="s">
        <v>224</v>
      </c>
      <c r="B64" s="37"/>
      <c r="C64" s="37"/>
      <c r="D64" s="38" t="s">
        <v>223</v>
      </c>
      <c r="E64" s="39"/>
      <c r="F64" s="39"/>
      <c r="G64" s="77">
        <f t="shared" si="2"/>
        <v>200000</v>
      </c>
      <c r="H64" s="77">
        <f t="shared" si="3"/>
        <v>200000</v>
      </c>
      <c r="I64" s="77">
        <f t="shared" si="3"/>
        <v>0</v>
      </c>
      <c r="J64" s="77">
        <f t="shared" si="3"/>
        <v>0</v>
      </c>
    </row>
    <row r="65" spans="1:10" s="35" customFormat="1" ht="61.9" customHeight="1" x14ac:dyDescent="0.2">
      <c r="A65" s="22" t="s">
        <v>225</v>
      </c>
      <c r="B65" s="22" t="s">
        <v>226</v>
      </c>
      <c r="C65" s="22" t="s">
        <v>214</v>
      </c>
      <c r="D65" s="43" t="s">
        <v>227</v>
      </c>
      <c r="E65" s="44"/>
      <c r="F65" s="45"/>
      <c r="G65" s="69">
        <f t="shared" si="2"/>
        <v>200000</v>
      </c>
      <c r="H65" s="31">
        <v>200000</v>
      </c>
      <c r="I65" s="78"/>
      <c r="J65" s="78"/>
    </row>
    <row r="66" spans="1:10" s="25" customFormat="1" ht="103.9" customHeight="1" x14ac:dyDescent="0.2">
      <c r="A66" s="22"/>
      <c r="B66" s="22"/>
      <c r="C66" s="22"/>
      <c r="D66" s="23"/>
      <c r="E66" s="24" t="s">
        <v>337</v>
      </c>
      <c r="F66" s="24" t="s">
        <v>237</v>
      </c>
      <c r="G66" s="69">
        <f t="shared" si="2"/>
        <v>1383823330</v>
      </c>
      <c r="H66" s="68">
        <f>H68</f>
        <v>1383823330</v>
      </c>
      <c r="I66" s="68">
        <f>I68</f>
        <v>0</v>
      </c>
      <c r="J66" s="68">
        <f>J68</f>
        <v>0</v>
      </c>
    </row>
    <row r="67" spans="1:10" s="25" customFormat="1" ht="30.6" customHeight="1" x14ac:dyDescent="0.2">
      <c r="A67" s="26"/>
      <c r="B67" s="26"/>
      <c r="C67" s="26"/>
      <c r="D67" s="26"/>
      <c r="E67" s="27" t="s">
        <v>2</v>
      </c>
      <c r="F67" s="27"/>
      <c r="G67" s="69"/>
      <c r="H67" s="70"/>
      <c r="I67" s="70"/>
      <c r="J67" s="68"/>
    </row>
    <row r="68" spans="1:10" s="40" customFormat="1" ht="97.9" customHeight="1" x14ac:dyDescent="0.2">
      <c r="A68" s="67" t="s">
        <v>194</v>
      </c>
      <c r="B68" s="37"/>
      <c r="C68" s="37"/>
      <c r="D68" s="38" t="s">
        <v>197</v>
      </c>
      <c r="E68" s="39"/>
      <c r="F68" s="39"/>
      <c r="G68" s="77">
        <f>H68+I68</f>
        <v>1383823330</v>
      </c>
      <c r="H68" s="77">
        <f>H69</f>
        <v>1383823330</v>
      </c>
      <c r="I68" s="77">
        <f>I69</f>
        <v>0</v>
      </c>
      <c r="J68" s="77">
        <f>J69</f>
        <v>0</v>
      </c>
    </row>
    <row r="69" spans="1:10" s="40" customFormat="1" ht="97.9" customHeight="1" x14ac:dyDescent="0.2">
      <c r="A69" s="67" t="s">
        <v>195</v>
      </c>
      <c r="B69" s="37"/>
      <c r="C69" s="37"/>
      <c r="D69" s="38" t="s">
        <v>197</v>
      </c>
      <c r="E69" s="39"/>
      <c r="F69" s="39"/>
      <c r="G69" s="77">
        <f>G71+G70</f>
        <v>1383823330</v>
      </c>
      <c r="H69" s="77">
        <f>H71+H70</f>
        <v>1383823330</v>
      </c>
      <c r="I69" s="77">
        <f>I71+I70</f>
        <v>0</v>
      </c>
      <c r="J69" s="77">
        <f>J71+J70</f>
        <v>0</v>
      </c>
    </row>
    <row r="70" spans="1:10" s="25" customFormat="1" ht="61.15" customHeight="1" x14ac:dyDescent="0.2">
      <c r="A70" s="22" t="s">
        <v>362</v>
      </c>
      <c r="B70" s="22" t="s">
        <v>8</v>
      </c>
      <c r="C70" s="22" t="s">
        <v>24</v>
      </c>
      <c r="D70" s="23" t="s">
        <v>69</v>
      </c>
      <c r="E70" s="57"/>
      <c r="F70" s="31"/>
      <c r="G70" s="69">
        <f>H70+I70</f>
        <v>180000</v>
      </c>
      <c r="H70" s="31">
        <f>95000+85000</f>
        <v>180000</v>
      </c>
      <c r="I70" s="31"/>
      <c r="J70" s="31"/>
    </row>
    <row r="71" spans="1:10" s="25" customFormat="1" ht="84.6" customHeight="1" x14ac:dyDescent="0.2">
      <c r="A71" s="22" t="s">
        <v>196</v>
      </c>
      <c r="B71" s="22" t="s">
        <v>191</v>
      </c>
      <c r="C71" s="22" t="s">
        <v>8</v>
      </c>
      <c r="D71" s="23" t="s">
        <v>193</v>
      </c>
      <c r="E71" s="57"/>
      <c r="F71" s="31"/>
      <c r="G71" s="69">
        <f>H71+I71</f>
        <v>1383643330</v>
      </c>
      <c r="H71" s="31">
        <v>1383643330</v>
      </c>
      <c r="I71" s="31"/>
      <c r="J71" s="31"/>
    </row>
    <row r="72" spans="1:10" s="25" customFormat="1" ht="95.45" customHeight="1" x14ac:dyDescent="0.2">
      <c r="A72" s="22"/>
      <c r="B72" s="22"/>
      <c r="C72" s="22"/>
      <c r="D72" s="23"/>
      <c r="E72" s="24" t="s">
        <v>338</v>
      </c>
      <c r="F72" s="24" t="s">
        <v>240</v>
      </c>
      <c r="G72" s="69">
        <f>H72+I72</f>
        <v>461158020</v>
      </c>
      <c r="H72" s="68">
        <f>H74+H78</f>
        <v>461158020</v>
      </c>
      <c r="I72" s="68">
        <f>I74+I78</f>
        <v>0</v>
      </c>
      <c r="J72" s="68">
        <f>J74+J78</f>
        <v>0</v>
      </c>
    </row>
    <row r="73" spans="1:10" s="25" customFormat="1" ht="30.6" customHeight="1" x14ac:dyDescent="0.2">
      <c r="A73" s="26"/>
      <c r="B73" s="26"/>
      <c r="C73" s="26"/>
      <c r="D73" s="26"/>
      <c r="E73" s="27" t="s">
        <v>2</v>
      </c>
      <c r="F73" s="27"/>
      <c r="G73" s="69"/>
      <c r="H73" s="70"/>
      <c r="I73" s="70"/>
      <c r="J73" s="68"/>
    </row>
    <row r="74" spans="1:10" s="25" customFormat="1" ht="103.9" customHeight="1" x14ac:dyDescent="0.2">
      <c r="A74" s="67" t="s">
        <v>194</v>
      </c>
      <c r="B74" s="37"/>
      <c r="C74" s="37"/>
      <c r="D74" s="38" t="s">
        <v>197</v>
      </c>
      <c r="E74" s="39"/>
      <c r="F74" s="39"/>
      <c r="G74" s="77">
        <f>H74+I74</f>
        <v>458158020</v>
      </c>
      <c r="H74" s="77">
        <f>H75</f>
        <v>458158020</v>
      </c>
      <c r="I74" s="77">
        <f>I75</f>
        <v>0</v>
      </c>
      <c r="J74" s="77">
        <f>J75</f>
        <v>0</v>
      </c>
    </row>
    <row r="75" spans="1:10" s="25" customFormat="1" ht="103.9" customHeight="1" x14ac:dyDescent="0.2">
      <c r="A75" s="67" t="s">
        <v>195</v>
      </c>
      <c r="B75" s="37"/>
      <c r="C75" s="37"/>
      <c r="D75" s="38" t="s">
        <v>197</v>
      </c>
      <c r="E75" s="39"/>
      <c r="F75" s="39"/>
      <c r="G75" s="77">
        <f>G77+G76</f>
        <v>458158020</v>
      </c>
      <c r="H75" s="77">
        <f>H77+H76</f>
        <v>458158020</v>
      </c>
      <c r="I75" s="77">
        <f>I77+I76</f>
        <v>0</v>
      </c>
      <c r="J75" s="77">
        <f>J77+J76</f>
        <v>0</v>
      </c>
    </row>
    <row r="76" spans="1:10" s="35" customFormat="1" ht="38.450000000000003" customHeight="1" x14ac:dyDescent="0.2">
      <c r="A76" s="22" t="s">
        <v>263</v>
      </c>
      <c r="B76" s="22" t="s">
        <v>315</v>
      </c>
      <c r="C76" s="22" t="s">
        <v>264</v>
      </c>
      <c r="D76" s="43" t="s">
        <v>262</v>
      </c>
      <c r="E76" s="27"/>
      <c r="F76" s="27"/>
      <c r="G76" s="69">
        <f t="shared" ref="G76:G81" si="4">H76+I76</f>
        <v>369158020</v>
      </c>
      <c r="H76" s="31">
        <v>369158020</v>
      </c>
      <c r="I76" s="31"/>
      <c r="J76" s="31"/>
    </row>
    <row r="77" spans="1:10" s="35" customFormat="1" ht="84.6" customHeight="1" x14ac:dyDescent="0.2">
      <c r="A77" s="22" t="s">
        <v>196</v>
      </c>
      <c r="B77" s="22" t="s">
        <v>191</v>
      </c>
      <c r="C77" s="22" t="s">
        <v>8</v>
      </c>
      <c r="D77" s="43" t="s">
        <v>193</v>
      </c>
      <c r="E77" s="44"/>
      <c r="F77" s="45"/>
      <c r="G77" s="69">
        <f t="shared" si="4"/>
        <v>89000000</v>
      </c>
      <c r="H77" s="31">
        <f>247000000-50000000-48000000-60000000</f>
        <v>89000000</v>
      </c>
      <c r="I77" s="78"/>
      <c r="J77" s="78"/>
    </row>
    <row r="78" spans="1:10" s="25" customFormat="1" ht="80.25" customHeight="1" x14ac:dyDescent="0.2">
      <c r="A78" s="67" t="s">
        <v>73</v>
      </c>
      <c r="B78" s="37"/>
      <c r="C78" s="37"/>
      <c r="D78" s="38" t="s">
        <v>221</v>
      </c>
      <c r="E78" s="39"/>
      <c r="F78" s="39"/>
      <c r="G78" s="77">
        <f t="shared" si="4"/>
        <v>3000000</v>
      </c>
      <c r="H78" s="77">
        <f t="shared" ref="H78:J79" si="5">H79</f>
        <v>3000000</v>
      </c>
      <c r="I78" s="77">
        <f t="shared" si="5"/>
        <v>0</v>
      </c>
      <c r="J78" s="77">
        <f t="shared" si="5"/>
        <v>0</v>
      </c>
    </row>
    <row r="79" spans="1:10" s="25" customFormat="1" ht="80.25" customHeight="1" x14ac:dyDescent="0.2">
      <c r="A79" s="67" t="s">
        <v>74</v>
      </c>
      <c r="B79" s="37"/>
      <c r="C79" s="37"/>
      <c r="D79" s="38" t="s">
        <v>221</v>
      </c>
      <c r="E79" s="39"/>
      <c r="F79" s="39"/>
      <c r="G79" s="77">
        <f t="shared" si="4"/>
        <v>3000000</v>
      </c>
      <c r="H79" s="77">
        <f t="shared" si="5"/>
        <v>3000000</v>
      </c>
      <c r="I79" s="77">
        <f t="shared" si="5"/>
        <v>0</v>
      </c>
      <c r="J79" s="77">
        <f t="shared" si="5"/>
        <v>0</v>
      </c>
    </row>
    <row r="80" spans="1:10" s="35" customFormat="1" ht="84.6" customHeight="1" x14ac:dyDescent="0.2">
      <c r="A80" s="22" t="s">
        <v>198</v>
      </c>
      <c r="B80" s="22" t="s">
        <v>191</v>
      </c>
      <c r="C80" s="22" t="s">
        <v>8</v>
      </c>
      <c r="D80" s="43" t="s">
        <v>193</v>
      </c>
      <c r="E80" s="44"/>
      <c r="F80" s="45"/>
      <c r="G80" s="69">
        <f t="shared" si="4"/>
        <v>3000000</v>
      </c>
      <c r="H80" s="31">
        <v>3000000</v>
      </c>
      <c r="I80" s="78"/>
      <c r="J80" s="78"/>
    </row>
    <row r="81" spans="1:10" s="35" customFormat="1" ht="114.6" customHeight="1" x14ac:dyDescent="0.2">
      <c r="A81" s="22"/>
      <c r="B81" s="22"/>
      <c r="C81" s="22"/>
      <c r="D81" s="23"/>
      <c r="E81" s="24" t="s">
        <v>284</v>
      </c>
      <c r="F81" s="24" t="s">
        <v>243</v>
      </c>
      <c r="G81" s="69">
        <f t="shared" si="4"/>
        <v>49597000</v>
      </c>
      <c r="H81" s="68">
        <f>H83</f>
        <v>49597000</v>
      </c>
      <c r="I81" s="68">
        <f>I83</f>
        <v>0</v>
      </c>
      <c r="J81" s="68">
        <f>J83</f>
        <v>0</v>
      </c>
    </row>
    <row r="82" spans="1:10" s="25" customFormat="1" ht="30.6" customHeight="1" x14ac:dyDescent="0.2">
      <c r="A82" s="26"/>
      <c r="B82" s="26"/>
      <c r="C82" s="26"/>
      <c r="D82" s="26"/>
      <c r="E82" s="27" t="s">
        <v>2</v>
      </c>
      <c r="F82" s="27"/>
      <c r="G82" s="69"/>
      <c r="H82" s="70"/>
      <c r="I82" s="70"/>
      <c r="J82" s="68"/>
    </row>
    <row r="83" spans="1:10" s="40" customFormat="1" ht="80.25" customHeight="1" x14ac:dyDescent="0.2">
      <c r="A83" s="67" t="s">
        <v>73</v>
      </c>
      <c r="B83" s="37"/>
      <c r="C83" s="37"/>
      <c r="D83" s="38" t="s">
        <v>221</v>
      </c>
      <c r="E83" s="39"/>
      <c r="F83" s="39"/>
      <c r="G83" s="77">
        <f>H83+I83</f>
        <v>49597000</v>
      </c>
      <c r="H83" s="77">
        <f t="shared" ref="H83:J84" si="6">H84</f>
        <v>49597000</v>
      </c>
      <c r="I83" s="77">
        <f t="shared" si="6"/>
        <v>0</v>
      </c>
      <c r="J83" s="77">
        <f t="shared" si="6"/>
        <v>0</v>
      </c>
    </row>
    <row r="84" spans="1:10" s="40" customFormat="1" ht="80.25" customHeight="1" x14ac:dyDescent="0.2">
      <c r="A84" s="67" t="s">
        <v>74</v>
      </c>
      <c r="B84" s="37"/>
      <c r="C84" s="37"/>
      <c r="D84" s="38" t="s">
        <v>221</v>
      </c>
      <c r="E84" s="39"/>
      <c r="F84" s="39"/>
      <c r="G84" s="77">
        <f>H84+I84</f>
        <v>49597000</v>
      </c>
      <c r="H84" s="77">
        <f t="shared" si="6"/>
        <v>49597000</v>
      </c>
      <c r="I84" s="77">
        <f t="shared" si="6"/>
        <v>0</v>
      </c>
      <c r="J84" s="77">
        <f t="shared" si="6"/>
        <v>0</v>
      </c>
    </row>
    <row r="85" spans="1:10" s="25" customFormat="1" ht="61.9" customHeight="1" x14ac:dyDescent="0.2">
      <c r="A85" s="22" t="s">
        <v>75</v>
      </c>
      <c r="B85" s="22" t="s">
        <v>65</v>
      </c>
      <c r="C85" s="22" t="s">
        <v>20</v>
      </c>
      <c r="D85" s="32" t="s">
        <v>90</v>
      </c>
      <c r="E85" s="27"/>
      <c r="F85" s="27"/>
      <c r="G85" s="69">
        <f>H85+I85</f>
        <v>49597000</v>
      </c>
      <c r="H85" s="31">
        <f>47553000+2029200+14800</f>
        <v>49597000</v>
      </c>
      <c r="I85" s="71"/>
      <c r="J85" s="71"/>
    </row>
    <row r="86" spans="1:10" s="25" customFormat="1" ht="159" customHeight="1" x14ac:dyDescent="0.2">
      <c r="A86" s="22"/>
      <c r="B86" s="22"/>
      <c r="C86" s="22"/>
      <c r="D86" s="23"/>
      <c r="E86" s="24" t="s">
        <v>339</v>
      </c>
      <c r="F86" s="24" t="s">
        <v>238</v>
      </c>
      <c r="G86" s="69">
        <f>H86+I86</f>
        <v>79174000</v>
      </c>
      <c r="H86" s="68">
        <f>H88</f>
        <v>79174000</v>
      </c>
      <c r="I86" s="68">
        <f>I88</f>
        <v>0</v>
      </c>
      <c r="J86" s="68">
        <f>J88</f>
        <v>0</v>
      </c>
    </row>
    <row r="87" spans="1:10" s="25" customFormat="1" ht="30.6" customHeight="1" x14ac:dyDescent="0.2">
      <c r="A87" s="26"/>
      <c r="B87" s="26"/>
      <c r="C87" s="26"/>
      <c r="D87" s="26"/>
      <c r="E87" s="27" t="s">
        <v>2</v>
      </c>
      <c r="F87" s="27"/>
      <c r="G87" s="69"/>
      <c r="H87" s="70"/>
      <c r="I87" s="70"/>
      <c r="J87" s="68"/>
    </row>
    <row r="88" spans="1:10" s="25" customFormat="1" ht="80.25" customHeight="1" x14ac:dyDescent="0.2">
      <c r="A88" s="67" t="s">
        <v>73</v>
      </c>
      <c r="B88" s="37"/>
      <c r="C88" s="37"/>
      <c r="D88" s="38" t="s">
        <v>221</v>
      </c>
      <c r="E88" s="39"/>
      <c r="F88" s="39"/>
      <c r="G88" s="77">
        <f>H88+I88</f>
        <v>79174000</v>
      </c>
      <c r="H88" s="77">
        <f t="shared" ref="H88:J89" si="7">H89</f>
        <v>79174000</v>
      </c>
      <c r="I88" s="77">
        <f t="shared" si="7"/>
        <v>0</v>
      </c>
      <c r="J88" s="77">
        <f t="shared" si="7"/>
        <v>0</v>
      </c>
    </row>
    <row r="89" spans="1:10" s="25" customFormat="1" ht="80.25" customHeight="1" x14ac:dyDescent="0.2">
      <c r="A89" s="67" t="s">
        <v>74</v>
      </c>
      <c r="B89" s="37"/>
      <c r="C89" s="37"/>
      <c r="D89" s="38" t="s">
        <v>221</v>
      </c>
      <c r="E89" s="39"/>
      <c r="F89" s="39"/>
      <c r="G89" s="77">
        <f>H89+I89</f>
        <v>79174000</v>
      </c>
      <c r="H89" s="77">
        <f t="shared" si="7"/>
        <v>79174000</v>
      </c>
      <c r="I89" s="77">
        <f t="shared" si="7"/>
        <v>0</v>
      </c>
      <c r="J89" s="77">
        <f t="shared" si="7"/>
        <v>0</v>
      </c>
    </row>
    <row r="90" spans="1:10" s="35" customFormat="1" ht="84.6" customHeight="1" x14ac:dyDescent="0.2">
      <c r="A90" s="22" t="s">
        <v>198</v>
      </c>
      <c r="B90" s="22" t="s">
        <v>191</v>
      </c>
      <c r="C90" s="22" t="s">
        <v>8</v>
      </c>
      <c r="D90" s="43" t="s">
        <v>193</v>
      </c>
      <c r="E90" s="44"/>
      <c r="F90" s="45"/>
      <c r="G90" s="69">
        <f>H90+I90</f>
        <v>79174000</v>
      </c>
      <c r="H90" s="31">
        <v>79174000</v>
      </c>
      <c r="I90" s="78"/>
      <c r="J90" s="78"/>
    </row>
    <row r="91" spans="1:10" s="25" customFormat="1" ht="85.15" customHeight="1" x14ac:dyDescent="0.2">
      <c r="A91" s="22"/>
      <c r="B91" s="22"/>
      <c r="C91" s="22"/>
      <c r="D91" s="23"/>
      <c r="E91" s="24" t="s">
        <v>265</v>
      </c>
      <c r="F91" s="24" t="s">
        <v>234</v>
      </c>
      <c r="G91" s="69">
        <f>H91+I91</f>
        <v>5000000</v>
      </c>
      <c r="H91" s="68">
        <f>H93</f>
        <v>5000000</v>
      </c>
      <c r="I91" s="68">
        <f>I93</f>
        <v>0</v>
      </c>
      <c r="J91" s="68">
        <f>J93</f>
        <v>0</v>
      </c>
    </row>
    <row r="92" spans="1:10" s="25" customFormat="1" ht="30.6" customHeight="1" x14ac:dyDescent="0.2">
      <c r="A92" s="26"/>
      <c r="B92" s="26"/>
      <c r="C92" s="26"/>
      <c r="D92" s="26"/>
      <c r="E92" s="27" t="s">
        <v>2</v>
      </c>
      <c r="F92" s="27"/>
      <c r="G92" s="69"/>
      <c r="H92" s="70"/>
      <c r="I92" s="70"/>
      <c r="J92" s="68"/>
    </row>
    <row r="93" spans="1:10" s="25" customFormat="1" ht="103.9" customHeight="1" x14ac:dyDescent="0.2">
      <c r="A93" s="66" t="s">
        <v>176</v>
      </c>
      <c r="B93" s="29"/>
      <c r="C93" s="29"/>
      <c r="D93" s="30" t="s">
        <v>181</v>
      </c>
      <c r="E93" s="57"/>
      <c r="F93" s="57"/>
      <c r="G93" s="69">
        <f>H93+I93</f>
        <v>5000000</v>
      </c>
      <c r="H93" s="68">
        <f t="shared" ref="H93:J94" si="8">H94</f>
        <v>5000000</v>
      </c>
      <c r="I93" s="68">
        <f t="shared" si="8"/>
        <v>0</v>
      </c>
      <c r="J93" s="68">
        <f t="shared" si="8"/>
        <v>0</v>
      </c>
    </row>
    <row r="94" spans="1:10" s="25" customFormat="1" ht="103.9" customHeight="1" x14ac:dyDescent="0.2">
      <c r="A94" s="66" t="s">
        <v>177</v>
      </c>
      <c r="B94" s="29"/>
      <c r="C94" s="29"/>
      <c r="D94" s="30" t="s">
        <v>181</v>
      </c>
      <c r="E94" s="57"/>
      <c r="F94" s="57"/>
      <c r="G94" s="69">
        <f>H94+I94</f>
        <v>5000000</v>
      </c>
      <c r="H94" s="68">
        <f t="shared" si="8"/>
        <v>5000000</v>
      </c>
      <c r="I94" s="68">
        <f t="shared" si="8"/>
        <v>0</v>
      </c>
      <c r="J94" s="68">
        <f t="shared" si="8"/>
        <v>0</v>
      </c>
    </row>
    <row r="95" spans="1:10" s="35" customFormat="1" ht="38.450000000000003" customHeight="1" x14ac:dyDescent="0.2">
      <c r="A95" s="22" t="s">
        <v>178</v>
      </c>
      <c r="B95" s="22" t="s">
        <v>148</v>
      </c>
      <c r="C95" s="22" t="s">
        <v>7</v>
      </c>
      <c r="D95" s="43" t="s">
        <v>96</v>
      </c>
      <c r="E95" s="27"/>
      <c r="F95" s="27"/>
      <c r="G95" s="69">
        <f>H95+I95</f>
        <v>5000000</v>
      </c>
      <c r="H95" s="31">
        <v>5000000</v>
      </c>
      <c r="I95" s="31"/>
      <c r="J95" s="31"/>
    </row>
    <row r="96" spans="1:10" s="25" customFormat="1" ht="117" customHeight="1" x14ac:dyDescent="0.2">
      <c r="A96" s="22"/>
      <c r="B96" s="22"/>
      <c r="C96" s="22"/>
      <c r="D96" s="23"/>
      <c r="E96" s="24" t="s">
        <v>340</v>
      </c>
      <c r="F96" s="24" t="s">
        <v>397</v>
      </c>
      <c r="G96" s="69">
        <f>H96+I96</f>
        <v>3037000</v>
      </c>
      <c r="H96" s="68">
        <f>H98+H101</f>
        <v>3037000</v>
      </c>
      <c r="I96" s="68">
        <f>I98+I101</f>
        <v>0</v>
      </c>
      <c r="J96" s="68">
        <f>J98+J101</f>
        <v>0</v>
      </c>
    </row>
    <row r="97" spans="1:10" s="25" customFormat="1" ht="30.6" customHeight="1" x14ac:dyDescent="0.2">
      <c r="A97" s="26"/>
      <c r="B97" s="26"/>
      <c r="C97" s="26"/>
      <c r="D97" s="26"/>
      <c r="E97" s="27" t="s">
        <v>2</v>
      </c>
      <c r="F97" s="27"/>
      <c r="G97" s="69"/>
      <c r="H97" s="70"/>
      <c r="I97" s="70"/>
      <c r="J97" s="68"/>
    </row>
    <row r="98" spans="1:10" s="25" customFormat="1" ht="80.25" customHeight="1" x14ac:dyDescent="0.2">
      <c r="A98" s="66" t="s">
        <v>167</v>
      </c>
      <c r="B98" s="29"/>
      <c r="C98" s="29"/>
      <c r="D98" s="30" t="s">
        <v>168</v>
      </c>
      <c r="E98" s="57"/>
      <c r="F98" s="57"/>
      <c r="G98" s="69">
        <f t="shared" ref="G98:G103" si="9">H98+I98</f>
        <v>1189000</v>
      </c>
      <c r="H98" s="68">
        <f t="shared" ref="H98:J99" si="10">H99</f>
        <v>1189000</v>
      </c>
      <c r="I98" s="68">
        <f t="shared" si="10"/>
        <v>0</v>
      </c>
      <c r="J98" s="68">
        <f t="shared" si="10"/>
        <v>0</v>
      </c>
    </row>
    <row r="99" spans="1:10" s="25" customFormat="1" ht="80.25" customHeight="1" x14ac:dyDescent="0.2">
      <c r="A99" s="66" t="s">
        <v>169</v>
      </c>
      <c r="B99" s="29"/>
      <c r="C99" s="29"/>
      <c r="D99" s="30" t="s">
        <v>168</v>
      </c>
      <c r="E99" s="57"/>
      <c r="F99" s="57"/>
      <c r="G99" s="69">
        <f t="shared" si="9"/>
        <v>1189000</v>
      </c>
      <c r="H99" s="68">
        <f t="shared" si="10"/>
        <v>1189000</v>
      </c>
      <c r="I99" s="68">
        <f t="shared" si="10"/>
        <v>0</v>
      </c>
      <c r="J99" s="68">
        <f t="shared" si="10"/>
        <v>0</v>
      </c>
    </row>
    <row r="100" spans="1:10" s="25" customFormat="1" ht="61.9" customHeight="1" x14ac:dyDescent="0.2">
      <c r="A100" s="22" t="s">
        <v>170</v>
      </c>
      <c r="B100" s="22" t="s">
        <v>171</v>
      </c>
      <c r="C100" s="22" t="s">
        <v>25</v>
      </c>
      <c r="D100" s="23" t="s">
        <v>172</v>
      </c>
      <c r="E100" s="57"/>
      <c r="F100" s="31"/>
      <c r="G100" s="69">
        <f t="shared" si="9"/>
        <v>1189000</v>
      </c>
      <c r="H100" s="31">
        <v>1189000</v>
      </c>
      <c r="I100" s="31"/>
      <c r="J100" s="31"/>
    </row>
    <row r="101" spans="1:10" s="25" customFormat="1" ht="80.25" customHeight="1" x14ac:dyDescent="0.2">
      <c r="A101" s="66" t="s">
        <v>173</v>
      </c>
      <c r="B101" s="29"/>
      <c r="C101" s="29"/>
      <c r="D101" s="30" t="s">
        <v>189</v>
      </c>
      <c r="E101" s="57"/>
      <c r="F101" s="57"/>
      <c r="G101" s="69">
        <f t="shared" si="9"/>
        <v>1848000</v>
      </c>
      <c r="H101" s="68">
        <f t="shared" ref="H101:J102" si="11">H102</f>
        <v>1848000</v>
      </c>
      <c r="I101" s="68">
        <f t="shared" si="11"/>
        <v>0</v>
      </c>
      <c r="J101" s="68">
        <f t="shared" si="11"/>
        <v>0</v>
      </c>
    </row>
    <row r="102" spans="1:10" s="25" customFormat="1" ht="80.25" customHeight="1" x14ac:dyDescent="0.2">
      <c r="A102" s="66" t="s">
        <v>174</v>
      </c>
      <c r="B102" s="29"/>
      <c r="C102" s="29"/>
      <c r="D102" s="30" t="s">
        <v>189</v>
      </c>
      <c r="E102" s="57"/>
      <c r="F102" s="57"/>
      <c r="G102" s="69">
        <f t="shared" si="9"/>
        <v>1848000</v>
      </c>
      <c r="H102" s="68">
        <f t="shared" si="11"/>
        <v>1848000</v>
      </c>
      <c r="I102" s="68">
        <f t="shared" si="11"/>
        <v>0</v>
      </c>
      <c r="J102" s="68">
        <f t="shared" si="11"/>
        <v>0</v>
      </c>
    </row>
    <row r="103" spans="1:10" s="35" customFormat="1" ht="38.450000000000003" customHeight="1" x14ac:dyDescent="0.2">
      <c r="A103" s="22" t="s">
        <v>175</v>
      </c>
      <c r="B103" s="22" t="s">
        <v>102</v>
      </c>
      <c r="C103" s="22" t="s">
        <v>15</v>
      </c>
      <c r="D103" s="43" t="s">
        <v>101</v>
      </c>
      <c r="E103" s="27"/>
      <c r="F103" s="27"/>
      <c r="G103" s="69">
        <f t="shared" si="9"/>
        <v>1848000</v>
      </c>
      <c r="H103" s="31">
        <f>1248000+600000</f>
        <v>1848000</v>
      </c>
      <c r="I103" s="31"/>
      <c r="J103" s="31"/>
    </row>
    <row r="104" spans="1:10" s="25" customFormat="1" ht="101.45" customHeight="1" x14ac:dyDescent="0.2">
      <c r="A104" s="22"/>
      <c r="B104" s="22"/>
      <c r="C104" s="22"/>
      <c r="D104" s="23"/>
      <c r="E104" s="24" t="s">
        <v>341</v>
      </c>
      <c r="F104" s="24" t="s">
        <v>235</v>
      </c>
      <c r="G104" s="69">
        <f>H104+I104</f>
        <v>2000000</v>
      </c>
      <c r="H104" s="68">
        <f>H106</f>
        <v>2000000</v>
      </c>
      <c r="I104" s="68">
        <f>I106</f>
        <v>0</v>
      </c>
      <c r="J104" s="68">
        <f>J106</f>
        <v>0</v>
      </c>
    </row>
    <row r="105" spans="1:10" s="25" customFormat="1" ht="30.6" customHeight="1" x14ac:dyDescent="0.2">
      <c r="A105" s="26"/>
      <c r="B105" s="26"/>
      <c r="C105" s="26"/>
      <c r="D105" s="26"/>
      <c r="E105" s="27" t="s">
        <v>2</v>
      </c>
      <c r="F105" s="27"/>
      <c r="G105" s="69"/>
      <c r="H105" s="70"/>
      <c r="I105" s="70"/>
      <c r="J105" s="68"/>
    </row>
    <row r="106" spans="1:10" s="25" customFormat="1" ht="97.15" customHeight="1" x14ac:dyDescent="0.2">
      <c r="A106" s="66" t="s">
        <v>176</v>
      </c>
      <c r="B106" s="29"/>
      <c r="C106" s="29"/>
      <c r="D106" s="30" t="s">
        <v>181</v>
      </c>
      <c r="E106" s="57"/>
      <c r="F106" s="57"/>
      <c r="G106" s="69">
        <f>H106+I106</f>
        <v>2000000</v>
      </c>
      <c r="H106" s="68">
        <f t="shared" ref="H106:J107" si="12">H107</f>
        <v>2000000</v>
      </c>
      <c r="I106" s="68">
        <f t="shared" si="12"/>
        <v>0</v>
      </c>
      <c r="J106" s="68">
        <f t="shared" si="12"/>
        <v>0</v>
      </c>
    </row>
    <row r="107" spans="1:10" s="25" customFormat="1" ht="97.15" customHeight="1" x14ac:dyDescent="0.2">
      <c r="A107" s="66" t="s">
        <v>177</v>
      </c>
      <c r="B107" s="29"/>
      <c r="C107" s="29"/>
      <c r="D107" s="30" t="s">
        <v>181</v>
      </c>
      <c r="E107" s="57"/>
      <c r="F107" s="57"/>
      <c r="G107" s="69">
        <f>H107+I107</f>
        <v>2000000</v>
      </c>
      <c r="H107" s="68">
        <f t="shared" si="12"/>
        <v>2000000</v>
      </c>
      <c r="I107" s="68">
        <f t="shared" si="12"/>
        <v>0</v>
      </c>
      <c r="J107" s="68">
        <f t="shared" si="12"/>
        <v>0</v>
      </c>
    </row>
    <row r="108" spans="1:10" s="35" customFormat="1" ht="38.450000000000003" customHeight="1" x14ac:dyDescent="0.2">
      <c r="A108" s="22" t="s">
        <v>280</v>
      </c>
      <c r="B108" s="22" t="s">
        <v>279</v>
      </c>
      <c r="C108" s="22" t="s">
        <v>182</v>
      </c>
      <c r="D108" s="43" t="s">
        <v>281</v>
      </c>
      <c r="E108" s="27"/>
      <c r="F108" s="27"/>
      <c r="G108" s="69">
        <f>H108+I108</f>
        <v>2000000</v>
      </c>
      <c r="H108" s="31">
        <v>2000000</v>
      </c>
      <c r="I108" s="31"/>
      <c r="J108" s="31"/>
    </row>
    <row r="109" spans="1:10" s="25" customFormat="1" ht="93.6" customHeight="1" x14ac:dyDescent="0.2">
      <c r="A109" s="22"/>
      <c r="B109" s="22"/>
      <c r="C109" s="22"/>
      <c r="D109" s="23"/>
      <c r="E109" s="24" t="s">
        <v>342</v>
      </c>
      <c r="F109" s="24" t="s">
        <v>239</v>
      </c>
      <c r="G109" s="69">
        <f>H109+I109</f>
        <v>100000000</v>
      </c>
      <c r="H109" s="68">
        <f>H111</f>
        <v>100000000</v>
      </c>
      <c r="I109" s="68">
        <f>I111</f>
        <v>0</v>
      </c>
      <c r="J109" s="68">
        <f>J111</f>
        <v>0</v>
      </c>
    </row>
    <row r="110" spans="1:10" s="25" customFormat="1" ht="30.6" customHeight="1" x14ac:dyDescent="0.2">
      <c r="A110" s="26"/>
      <c r="B110" s="26"/>
      <c r="C110" s="26"/>
      <c r="D110" s="26"/>
      <c r="E110" s="27" t="s">
        <v>2</v>
      </c>
      <c r="F110" s="27"/>
      <c r="G110" s="69"/>
      <c r="H110" s="70"/>
      <c r="I110" s="70"/>
      <c r="J110" s="68"/>
    </row>
    <row r="111" spans="1:10" s="25" customFormat="1" ht="80.25" customHeight="1" x14ac:dyDescent="0.2">
      <c r="A111" s="67">
        <v>3700000</v>
      </c>
      <c r="B111" s="37"/>
      <c r="C111" s="37"/>
      <c r="D111" s="38" t="s">
        <v>199</v>
      </c>
      <c r="E111" s="39"/>
      <c r="F111" s="39"/>
      <c r="G111" s="77">
        <f>H111+I111</f>
        <v>100000000</v>
      </c>
      <c r="H111" s="77">
        <f t="shared" ref="H111:J112" si="13">H112</f>
        <v>100000000</v>
      </c>
      <c r="I111" s="77">
        <f t="shared" si="13"/>
        <v>0</v>
      </c>
      <c r="J111" s="77">
        <f t="shared" si="13"/>
        <v>0</v>
      </c>
    </row>
    <row r="112" spans="1:10" s="25" customFormat="1" ht="80.25" customHeight="1" x14ac:dyDescent="0.2">
      <c r="A112" s="67" t="s">
        <v>200</v>
      </c>
      <c r="B112" s="37"/>
      <c r="C112" s="37"/>
      <c r="D112" s="38" t="s">
        <v>199</v>
      </c>
      <c r="E112" s="39"/>
      <c r="F112" s="39"/>
      <c r="G112" s="77">
        <f>H112+I112</f>
        <v>100000000</v>
      </c>
      <c r="H112" s="77">
        <f t="shared" si="13"/>
        <v>100000000</v>
      </c>
      <c r="I112" s="77">
        <f t="shared" si="13"/>
        <v>0</v>
      </c>
      <c r="J112" s="77">
        <f t="shared" si="13"/>
        <v>0</v>
      </c>
    </row>
    <row r="113" spans="1:14" s="35" customFormat="1" ht="84.6" customHeight="1" x14ac:dyDescent="0.2">
      <c r="A113" s="22" t="s">
        <v>201</v>
      </c>
      <c r="B113" s="22" t="s">
        <v>191</v>
      </c>
      <c r="C113" s="22" t="s">
        <v>8</v>
      </c>
      <c r="D113" s="43" t="s">
        <v>202</v>
      </c>
      <c r="E113" s="44"/>
      <c r="F113" s="45"/>
      <c r="G113" s="69">
        <f>H113+I113</f>
        <v>100000000</v>
      </c>
      <c r="H113" s="31">
        <v>100000000</v>
      </c>
      <c r="I113" s="78"/>
      <c r="J113" s="78"/>
      <c r="N113" s="95"/>
    </row>
    <row r="114" spans="1:14" s="25" customFormat="1" ht="103.9" customHeight="1" x14ac:dyDescent="0.2">
      <c r="A114" s="22"/>
      <c r="B114" s="22"/>
      <c r="C114" s="22"/>
      <c r="D114" s="23"/>
      <c r="E114" s="24" t="s">
        <v>308</v>
      </c>
      <c r="F114" s="24" t="s">
        <v>231</v>
      </c>
      <c r="G114" s="69">
        <f>H114+I114</f>
        <v>45041641</v>
      </c>
      <c r="H114" s="68">
        <f>H116+H120</f>
        <v>45041641</v>
      </c>
      <c r="I114" s="68">
        <f>I116+I120</f>
        <v>0</v>
      </c>
      <c r="J114" s="68">
        <f>J116+J120</f>
        <v>0</v>
      </c>
      <c r="K114" s="28"/>
    </row>
    <row r="115" spans="1:14" s="25" customFormat="1" ht="25.9" customHeight="1" x14ac:dyDescent="0.2">
      <c r="A115" s="26"/>
      <c r="B115" s="26"/>
      <c r="C115" s="26"/>
      <c r="D115" s="26"/>
      <c r="E115" s="27" t="s">
        <v>2</v>
      </c>
      <c r="F115" s="27"/>
      <c r="G115" s="69"/>
      <c r="H115" s="70"/>
      <c r="I115" s="70"/>
      <c r="J115" s="68"/>
    </row>
    <row r="116" spans="1:14" s="25" customFormat="1" ht="80.25" customHeight="1" x14ac:dyDescent="0.2">
      <c r="A116" s="66" t="s">
        <v>122</v>
      </c>
      <c r="B116" s="29"/>
      <c r="C116" s="29"/>
      <c r="D116" s="30" t="s">
        <v>123</v>
      </c>
      <c r="E116" s="27"/>
      <c r="F116" s="27"/>
      <c r="G116" s="69">
        <f t="shared" ref="G116:G128" si="14">H116+I116</f>
        <v>5484479</v>
      </c>
      <c r="H116" s="69">
        <f>H117</f>
        <v>5484479</v>
      </c>
      <c r="I116" s="69">
        <f>I117</f>
        <v>0</v>
      </c>
      <c r="J116" s="69">
        <f>J117</f>
        <v>0</v>
      </c>
    </row>
    <row r="117" spans="1:14" s="25" customFormat="1" ht="80.25" customHeight="1" x14ac:dyDescent="0.2">
      <c r="A117" s="66" t="s">
        <v>124</v>
      </c>
      <c r="B117" s="29"/>
      <c r="C117" s="29"/>
      <c r="D117" s="30" t="s">
        <v>123</v>
      </c>
      <c r="E117" s="27"/>
      <c r="F117" s="27"/>
      <c r="G117" s="69">
        <f>+G119+G118</f>
        <v>5484479</v>
      </c>
      <c r="H117" s="69">
        <f>+H119+H118</f>
        <v>5484479</v>
      </c>
      <c r="I117" s="69">
        <f>+I119+I118</f>
        <v>0</v>
      </c>
      <c r="J117" s="69">
        <f>+J119+J118</f>
        <v>0</v>
      </c>
    </row>
    <row r="118" spans="1:14" s="25" customFormat="1" ht="38.450000000000003" customHeight="1" x14ac:dyDescent="0.2">
      <c r="A118" s="22" t="s">
        <v>150</v>
      </c>
      <c r="B118" s="22" t="s">
        <v>148</v>
      </c>
      <c r="C118" s="22" t="s">
        <v>7</v>
      </c>
      <c r="D118" s="23" t="s">
        <v>96</v>
      </c>
      <c r="E118" s="27"/>
      <c r="F118" s="27"/>
      <c r="G118" s="69">
        <f t="shared" si="14"/>
        <v>936849</v>
      </c>
      <c r="H118" s="71">
        <v>936849</v>
      </c>
      <c r="I118" s="70"/>
      <c r="J118" s="68"/>
    </row>
    <row r="119" spans="1:14" s="25" customFormat="1" ht="100.15" customHeight="1" x14ac:dyDescent="0.2">
      <c r="A119" s="22" t="s">
        <v>293</v>
      </c>
      <c r="B119" s="22" t="s">
        <v>294</v>
      </c>
      <c r="C119" s="22" t="s">
        <v>16</v>
      </c>
      <c r="D119" s="32" t="s">
        <v>295</v>
      </c>
      <c r="E119" s="27" t="s">
        <v>206</v>
      </c>
      <c r="F119" s="27"/>
      <c r="G119" s="69">
        <f t="shared" si="14"/>
        <v>4547630</v>
      </c>
      <c r="H119" s="31">
        <v>4547630</v>
      </c>
      <c r="I119" s="71"/>
      <c r="J119" s="71"/>
    </row>
    <row r="120" spans="1:14" s="25" customFormat="1" ht="80.25" customHeight="1" x14ac:dyDescent="0.2">
      <c r="A120" s="66" t="s">
        <v>43</v>
      </c>
      <c r="B120" s="29"/>
      <c r="C120" s="29"/>
      <c r="D120" s="30" t="s">
        <v>261</v>
      </c>
      <c r="E120" s="27"/>
      <c r="F120" s="27"/>
      <c r="G120" s="69">
        <f t="shared" si="14"/>
        <v>39557162</v>
      </c>
      <c r="H120" s="69">
        <f>H121</f>
        <v>39557162</v>
      </c>
      <c r="I120" s="69">
        <f>I121</f>
        <v>0</v>
      </c>
      <c r="J120" s="69">
        <f>J121</f>
        <v>0</v>
      </c>
    </row>
    <row r="121" spans="1:14" s="25" customFormat="1" ht="80.25" customHeight="1" x14ac:dyDescent="0.2">
      <c r="A121" s="66" t="s">
        <v>44</v>
      </c>
      <c r="B121" s="29"/>
      <c r="C121" s="29"/>
      <c r="D121" s="30" t="s">
        <v>261</v>
      </c>
      <c r="E121" s="27"/>
      <c r="F121" s="27"/>
      <c r="G121" s="69">
        <f t="shared" si="14"/>
        <v>39557162</v>
      </c>
      <c r="H121" s="69">
        <f>H122+H123+H124+H125+H126+H127+H128</f>
        <v>39557162</v>
      </c>
      <c r="I121" s="69">
        <f>I122+I123+I124+I125+I126+I127+I128</f>
        <v>0</v>
      </c>
      <c r="J121" s="69">
        <f>J122+J123+J124+J125+J126+J127+J128</f>
        <v>0</v>
      </c>
    </row>
    <row r="122" spans="1:14" s="25" customFormat="1" ht="61.9" customHeight="1" x14ac:dyDescent="0.2">
      <c r="A122" s="22" t="s">
        <v>54</v>
      </c>
      <c r="B122" s="22" t="s">
        <v>126</v>
      </c>
      <c r="C122" s="22" t="s">
        <v>16</v>
      </c>
      <c r="D122" s="32" t="s">
        <v>32</v>
      </c>
      <c r="E122" s="27"/>
      <c r="F122" s="27"/>
      <c r="G122" s="69">
        <f t="shared" si="14"/>
        <v>15967317</v>
      </c>
      <c r="H122" s="31">
        <v>15967317</v>
      </c>
      <c r="I122" s="71"/>
      <c r="J122" s="71"/>
    </row>
    <row r="123" spans="1:14" s="25" customFormat="1" ht="61.9" customHeight="1" x14ac:dyDescent="0.2">
      <c r="A123" s="22" t="s">
        <v>55</v>
      </c>
      <c r="B123" s="22" t="s">
        <v>127</v>
      </c>
      <c r="C123" s="22" t="s">
        <v>16</v>
      </c>
      <c r="D123" s="32" t="s">
        <v>17</v>
      </c>
      <c r="E123" s="27"/>
      <c r="F123" s="27"/>
      <c r="G123" s="69">
        <f t="shared" si="14"/>
        <v>1969893</v>
      </c>
      <c r="H123" s="31">
        <v>1969893</v>
      </c>
      <c r="I123" s="71"/>
      <c r="J123" s="71"/>
    </row>
    <row r="124" spans="1:14" s="25" customFormat="1" ht="61.9" customHeight="1" x14ac:dyDescent="0.2">
      <c r="A124" s="22" t="s">
        <v>56</v>
      </c>
      <c r="B124" s="22" t="s">
        <v>34</v>
      </c>
      <c r="C124" s="22" t="s">
        <v>16</v>
      </c>
      <c r="D124" s="32" t="s">
        <v>209</v>
      </c>
      <c r="E124" s="27"/>
      <c r="F124" s="27"/>
      <c r="G124" s="69">
        <f t="shared" si="14"/>
        <v>7176300</v>
      </c>
      <c r="H124" s="31">
        <v>7176300</v>
      </c>
      <c r="I124" s="71"/>
      <c r="J124" s="71"/>
    </row>
    <row r="125" spans="1:14" s="25" customFormat="1" ht="87.6" customHeight="1" x14ac:dyDescent="0.2">
      <c r="A125" s="22" t="s">
        <v>71</v>
      </c>
      <c r="B125" s="22" t="s">
        <v>33</v>
      </c>
      <c r="C125" s="22" t="s">
        <v>16</v>
      </c>
      <c r="D125" s="23" t="s">
        <v>292</v>
      </c>
      <c r="E125" s="27"/>
      <c r="F125" s="27"/>
      <c r="G125" s="69">
        <f t="shared" si="14"/>
        <v>4162876</v>
      </c>
      <c r="H125" s="71">
        <v>4162876</v>
      </c>
      <c r="I125" s="70"/>
      <c r="J125" s="68"/>
    </row>
    <row r="126" spans="1:14" s="25" customFormat="1" ht="87.6" customHeight="1" x14ac:dyDescent="0.2">
      <c r="A126" s="22" t="s">
        <v>258</v>
      </c>
      <c r="B126" s="22" t="s">
        <v>259</v>
      </c>
      <c r="C126" s="22" t="s">
        <v>16</v>
      </c>
      <c r="D126" s="23" t="s">
        <v>296</v>
      </c>
      <c r="E126" s="27"/>
      <c r="F126" s="27"/>
      <c r="G126" s="69">
        <f t="shared" si="14"/>
        <v>349900</v>
      </c>
      <c r="H126" s="71">
        <v>349900</v>
      </c>
      <c r="I126" s="70"/>
      <c r="J126" s="68"/>
    </row>
    <row r="127" spans="1:14" s="25" customFormat="1" ht="87.6" customHeight="1" x14ac:dyDescent="0.2">
      <c r="A127" s="22" t="s">
        <v>57</v>
      </c>
      <c r="B127" s="22" t="s">
        <v>35</v>
      </c>
      <c r="C127" s="22" t="s">
        <v>16</v>
      </c>
      <c r="D127" s="23" t="s">
        <v>356</v>
      </c>
      <c r="E127" s="27"/>
      <c r="F127" s="27"/>
      <c r="G127" s="69">
        <f t="shared" si="14"/>
        <v>1304164</v>
      </c>
      <c r="H127" s="71">
        <v>1304164</v>
      </c>
      <c r="I127" s="70"/>
      <c r="J127" s="68"/>
    </row>
    <row r="128" spans="1:14" s="25" customFormat="1" ht="61.9" customHeight="1" x14ac:dyDescent="0.2">
      <c r="A128" s="22" t="s">
        <v>58</v>
      </c>
      <c r="B128" s="22" t="s">
        <v>36</v>
      </c>
      <c r="C128" s="22" t="s">
        <v>16</v>
      </c>
      <c r="D128" s="32" t="s">
        <v>37</v>
      </c>
      <c r="E128" s="27"/>
      <c r="F128" s="27"/>
      <c r="G128" s="69">
        <f t="shared" si="14"/>
        <v>8626712</v>
      </c>
      <c r="H128" s="31">
        <f>9405656-160375-618569</f>
        <v>8626712</v>
      </c>
      <c r="I128" s="71"/>
      <c r="J128" s="71"/>
    </row>
    <row r="129" spans="1:11" s="25" customFormat="1" ht="114.6" customHeight="1" x14ac:dyDescent="0.2">
      <c r="A129" s="22"/>
      <c r="B129" s="22"/>
      <c r="C129" s="22"/>
      <c r="D129" s="23"/>
      <c r="E129" s="24" t="s">
        <v>266</v>
      </c>
      <c r="F129" s="24" t="s">
        <v>401</v>
      </c>
      <c r="G129" s="69">
        <f>H129+I129</f>
        <v>320201193</v>
      </c>
      <c r="H129" s="68">
        <f>H131</f>
        <v>98017995</v>
      </c>
      <c r="I129" s="68">
        <f>I131</f>
        <v>222183198</v>
      </c>
      <c r="J129" s="68">
        <f>J131</f>
        <v>222183198</v>
      </c>
    </row>
    <row r="130" spans="1:11" s="25" customFormat="1" ht="30.6" customHeight="1" x14ac:dyDescent="0.2">
      <c r="A130" s="26"/>
      <c r="B130" s="26"/>
      <c r="C130" s="26"/>
      <c r="D130" s="26"/>
      <c r="E130" s="27" t="s">
        <v>2</v>
      </c>
      <c r="F130" s="27"/>
      <c r="G130" s="69"/>
      <c r="H130" s="70"/>
      <c r="I130" s="70"/>
      <c r="J130" s="68"/>
    </row>
    <row r="131" spans="1:11" s="40" customFormat="1" ht="77.45" customHeight="1" x14ac:dyDescent="0.2">
      <c r="A131" s="67" t="s">
        <v>122</v>
      </c>
      <c r="B131" s="37"/>
      <c r="C131" s="37"/>
      <c r="D131" s="38" t="s">
        <v>123</v>
      </c>
      <c r="E131" s="39"/>
      <c r="F131" s="39"/>
      <c r="G131" s="77">
        <f t="shared" ref="G131:G143" si="15">H131+I131</f>
        <v>320201193</v>
      </c>
      <c r="H131" s="77">
        <f>H132</f>
        <v>98017995</v>
      </c>
      <c r="I131" s="77">
        <f>I132</f>
        <v>222183198</v>
      </c>
      <c r="J131" s="77">
        <f>J132</f>
        <v>222183198</v>
      </c>
    </row>
    <row r="132" spans="1:11" s="40" customFormat="1" ht="77.45" customHeight="1" x14ac:dyDescent="0.2">
      <c r="A132" s="67" t="s">
        <v>124</v>
      </c>
      <c r="B132" s="37"/>
      <c r="C132" s="37"/>
      <c r="D132" s="38" t="s">
        <v>123</v>
      </c>
      <c r="E132" s="39"/>
      <c r="F132" s="39"/>
      <c r="G132" s="77">
        <f>G133+G134+G135+G142+G143+G138+G141+G136+G137+G139+G140</f>
        <v>320201193</v>
      </c>
      <c r="H132" s="77">
        <f>H133+H134+H135+H142+H143+H138+H141+H136+H137+H139+H140</f>
        <v>98017995</v>
      </c>
      <c r="I132" s="77">
        <f>I133+I134+I135+I142+I143+I138+I141+I136+I137+I139+I140</f>
        <v>222183198</v>
      </c>
      <c r="J132" s="77">
        <f>J133+J134+J135+J142+J143+J138+J141+J136+J137+J139+J140</f>
        <v>222183198</v>
      </c>
    </row>
    <row r="133" spans="1:11" s="25" customFormat="1" ht="38.450000000000003" customHeight="1" x14ac:dyDescent="0.2">
      <c r="A133" s="22" t="s">
        <v>203</v>
      </c>
      <c r="B133" s="22" t="s">
        <v>204</v>
      </c>
      <c r="C133" s="22" t="s">
        <v>7</v>
      </c>
      <c r="D133" s="43" t="s">
        <v>205</v>
      </c>
      <c r="E133" s="27"/>
      <c r="F133" s="27"/>
      <c r="G133" s="69">
        <f t="shared" si="15"/>
        <v>16847500</v>
      </c>
      <c r="H133" s="31">
        <f>14878000+1969500</f>
        <v>16847500</v>
      </c>
      <c r="I133" s="31"/>
      <c r="J133" s="31"/>
    </row>
    <row r="134" spans="1:11" s="25" customFormat="1" ht="38.450000000000003" customHeight="1" x14ac:dyDescent="0.2">
      <c r="A134" s="22" t="s">
        <v>151</v>
      </c>
      <c r="B134" s="22" t="s">
        <v>152</v>
      </c>
      <c r="C134" s="22" t="s">
        <v>7</v>
      </c>
      <c r="D134" s="43" t="s">
        <v>125</v>
      </c>
      <c r="E134" s="27"/>
      <c r="F134" s="27"/>
      <c r="G134" s="69">
        <f t="shared" si="15"/>
        <v>42113031</v>
      </c>
      <c r="H134" s="31">
        <v>42113031</v>
      </c>
      <c r="I134" s="31"/>
      <c r="J134" s="31"/>
    </row>
    <row r="135" spans="1:11" s="25" customFormat="1" ht="38.450000000000003" customHeight="1" x14ac:dyDescent="0.2">
      <c r="A135" s="22" t="s">
        <v>150</v>
      </c>
      <c r="B135" s="22" t="s">
        <v>148</v>
      </c>
      <c r="C135" s="22" t="s">
        <v>7</v>
      </c>
      <c r="D135" s="43" t="s">
        <v>96</v>
      </c>
      <c r="E135" s="27"/>
      <c r="F135" s="27"/>
      <c r="G135" s="69">
        <f t="shared" si="15"/>
        <v>7268625</v>
      </c>
      <c r="H135" s="31">
        <f>11869251+82082-250000+17292-4450000</f>
        <v>7268625</v>
      </c>
      <c r="I135" s="31"/>
      <c r="J135" s="31"/>
    </row>
    <row r="136" spans="1:11" s="25" customFormat="1" ht="153" customHeight="1" x14ac:dyDescent="0.2">
      <c r="A136" s="22" t="s">
        <v>418</v>
      </c>
      <c r="B136" s="46" t="s">
        <v>414</v>
      </c>
      <c r="C136" s="22" t="s">
        <v>7</v>
      </c>
      <c r="D136" s="43" t="s">
        <v>424</v>
      </c>
      <c r="E136" s="27"/>
      <c r="F136" s="27"/>
      <c r="G136" s="69">
        <f t="shared" si="15"/>
        <v>9251756</v>
      </c>
      <c r="H136" s="31"/>
      <c r="I136" s="78">
        <v>9251756</v>
      </c>
      <c r="J136" s="78">
        <v>9251756</v>
      </c>
    </row>
    <row r="137" spans="1:11" s="25" customFormat="1" ht="140.44999999999999" customHeight="1" x14ac:dyDescent="0.2">
      <c r="A137" s="22" t="s">
        <v>419</v>
      </c>
      <c r="B137" s="46" t="s">
        <v>415</v>
      </c>
      <c r="C137" s="22" t="s">
        <v>7</v>
      </c>
      <c r="D137" s="43" t="s">
        <v>425</v>
      </c>
      <c r="E137" s="27"/>
      <c r="F137" s="27"/>
      <c r="G137" s="69">
        <f t="shared" si="15"/>
        <v>21587230</v>
      </c>
      <c r="H137" s="31"/>
      <c r="I137" s="78">
        <v>21587230</v>
      </c>
      <c r="J137" s="78">
        <v>21587230</v>
      </c>
    </row>
    <row r="138" spans="1:11" s="25" customFormat="1" ht="162" customHeight="1" x14ac:dyDescent="0.2">
      <c r="A138" s="22" t="s">
        <v>393</v>
      </c>
      <c r="B138" s="22" t="s">
        <v>394</v>
      </c>
      <c r="C138" s="22" t="s">
        <v>7</v>
      </c>
      <c r="D138" s="43" t="s">
        <v>396</v>
      </c>
      <c r="E138" s="27"/>
      <c r="F138" s="27"/>
      <c r="G138" s="69">
        <f t="shared" si="15"/>
        <v>16111700</v>
      </c>
      <c r="H138" s="31"/>
      <c r="I138" s="79">
        <v>16111700</v>
      </c>
      <c r="J138" s="79">
        <v>16111700</v>
      </c>
    </row>
    <row r="139" spans="1:11" s="25" customFormat="1" ht="115.15" customHeight="1" x14ac:dyDescent="0.2">
      <c r="A139" s="22" t="s">
        <v>421</v>
      </c>
      <c r="B139" s="46" t="s">
        <v>416</v>
      </c>
      <c r="C139" s="22" t="s">
        <v>7</v>
      </c>
      <c r="D139" s="43" t="s">
        <v>420</v>
      </c>
      <c r="E139" s="27"/>
      <c r="F139" s="27"/>
      <c r="G139" s="69">
        <f t="shared" si="15"/>
        <v>20685000</v>
      </c>
      <c r="H139" s="31"/>
      <c r="I139" s="78">
        <v>20685000</v>
      </c>
      <c r="J139" s="78">
        <v>20685000</v>
      </c>
    </row>
    <row r="140" spans="1:11" s="25" customFormat="1" ht="101.45" customHeight="1" x14ac:dyDescent="0.2">
      <c r="A140" s="22" t="s">
        <v>422</v>
      </c>
      <c r="B140" s="46" t="s">
        <v>417</v>
      </c>
      <c r="C140" s="22" t="s">
        <v>7</v>
      </c>
      <c r="D140" s="43" t="s">
        <v>423</v>
      </c>
      <c r="E140" s="27"/>
      <c r="F140" s="27"/>
      <c r="G140" s="69">
        <f t="shared" si="15"/>
        <v>142455000</v>
      </c>
      <c r="H140" s="31"/>
      <c r="I140" s="78">
        <v>142455000</v>
      </c>
      <c r="J140" s="78">
        <v>142455000</v>
      </c>
    </row>
    <row r="141" spans="1:11" s="25" customFormat="1" ht="87.6" customHeight="1" x14ac:dyDescent="0.2">
      <c r="A141" s="22" t="s">
        <v>395</v>
      </c>
      <c r="B141" s="22" t="s">
        <v>271</v>
      </c>
      <c r="C141" s="22" t="s">
        <v>7</v>
      </c>
      <c r="D141" s="43" t="s">
        <v>329</v>
      </c>
      <c r="E141" s="27"/>
      <c r="F141" s="27"/>
      <c r="G141" s="69">
        <f t="shared" si="15"/>
        <v>12092512</v>
      </c>
      <c r="H141" s="31"/>
      <c r="I141" s="79">
        <v>12092512</v>
      </c>
      <c r="J141" s="79">
        <v>12092512</v>
      </c>
    </row>
    <row r="142" spans="1:11" s="35" customFormat="1" ht="105" customHeight="1" x14ac:dyDescent="0.2">
      <c r="A142" s="22" t="s">
        <v>185</v>
      </c>
      <c r="B142" s="22" t="s">
        <v>183</v>
      </c>
      <c r="C142" s="22" t="s">
        <v>9</v>
      </c>
      <c r="D142" s="43" t="s">
        <v>184</v>
      </c>
      <c r="E142" s="24"/>
      <c r="F142" s="24"/>
      <c r="G142" s="69">
        <f t="shared" si="15"/>
        <v>5266800</v>
      </c>
      <c r="H142" s="31">
        <v>5266800</v>
      </c>
      <c r="I142" s="78"/>
      <c r="J142" s="78"/>
    </row>
    <row r="143" spans="1:11" s="35" customFormat="1" ht="84.6" customHeight="1" x14ac:dyDescent="0.2">
      <c r="A143" s="22" t="s">
        <v>391</v>
      </c>
      <c r="B143" s="22" t="s">
        <v>191</v>
      </c>
      <c r="C143" s="22" t="s">
        <v>8</v>
      </c>
      <c r="D143" s="43" t="s">
        <v>202</v>
      </c>
      <c r="E143" s="24"/>
      <c r="F143" s="24"/>
      <c r="G143" s="69">
        <f t="shared" si="15"/>
        <v>26522039</v>
      </c>
      <c r="H143" s="31">
        <f>5000000+15000000+6522039</f>
        <v>26522039</v>
      </c>
      <c r="I143" s="78"/>
      <c r="J143" s="78"/>
    </row>
    <row r="144" spans="1:11" s="25" customFormat="1" ht="93.6" customHeight="1" x14ac:dyDescent="0.2">
      <c r="A144" s="22"/>
      <c r="B144" s="22"/>
      <c r="C144" s="22"/>
      <c r="D144" s="23"/>
      <c r="E144" s="24" t="s">
        <v>426</v>
      </c>
      <c r="F144" s="24" t="s">
        <v>427</v>
      </c>
      <c r="G144" s="68">
        <f>G146</f>
        <v>2094272</v>
      </c>
      <c r="H144" s="68">
        <f>H146</f>
        <v>2094272</v>
      </c>
      <c r="I144" s="68"/>
      <c r="J144" s="68"/>
      <c r="K144" s="13"/>
    </row>
    <row r="145" spans="1:12" s="105" customFormat="1" ht="30.6" customHeight="1" x14ac:dyDescent="0.2">
      <c r="A145" s="99"/>
      <c r="B145" s="99"/>
      <c r="C145" s="99"/>
      <c r="D145" s="99"/>
      <c r="E145" s="27" t="s">
        <v>2</v>
      </c>
      <c r="F145" s="100"/>
      <c r="G145" s="101"/>
      <c r="H145" s="102"/>
      <c r="I145" s="102"/>
      <c r="J145" s="103"/>
      <c r="K145" s="104"/>
    </row>
    <row r="146" spans="1:12" s="25" customFormat="1" ht="71.45" customHeight="1" x14ac:dyDescent="0.2">
      <c r="A146" s="29" t="s">
        <v>122</v>
      </c>
      <c r="B146" s="29"/>
      <c r="C146" s="29"/>
      <c r="D146" s="30" t="s">
        <v>123</v>
      </c>
      <c r="E146" s="27"/>
      <c r="F146" s="27"/>
      <c r="G146" s="69">
        <f>G147</f>
        <v>2094272</v>
      </c>
      <c r="H146" s="69">
        <f>H147</f>
        <v>2094272</v>
      </c>
      <c r="I146" s="69"/>
      <c r="J146" s="69"/>
    </row>
    <row r="147" spans="1:12" s="25" customFormat="1" ht="71.45" customHeight="1" x14ac:dyDescent="0.2">
      <c r="A147" s="29" t="s">
        <v>124</v>
      </c>
      <c r="B147" s="29"/>
      <c r="C147" s="29"/>
      <c r="D147" s="30" t="s">
        <v>123</v>
      </c>
      <c r="E147" s="27"/>
      <c r="F147" s="27"/>
      <c r="G147" s="69">
        <f>G148+G149+G150</f>
        <v>2094272</v>
      </c>
      <c r="H147" s="69">
        <f>H148+H149+H150</f>
        <v>2094272</v>
      </c>
      <c r="I147" s="69"/>
      <c r="J147" s="69"/>
    </row>
    <row r="148" spans="1:12" s="25" customFormat="1" ht="139.5" x14ac:dyDescent="0.2">
      <c r="A148" s="22" t="s">
        <v>404</v>
      </c>
      <c r="B148" s="22" t="s">
        <v>403</v>
      </c>
      <c r="C148" s="22" t="s">
        <v>369</v>
      </c>
      <c r="D148" s="23" t="s">
        <v>402</v>
      </c>
      <c r="E148" s="27"/>
      <c r="F148" s="27"/>
      <c r="G148" s="69">
        <f>H148+I148</f>
        <v>926581</v>
      </c>
      <c r="H148" s="78">
        <v>926581</v>
      </c>
      <c r="I148" s="78"/>
      <c r="J148" s="78"/>
    </row>
    <row r="149" spans="1:12" s="25" customFormat="1" ht="69.75" x14ac:dyDescent="0.2">
      <c r="A149" s="22" t="s">
        <v>428</v>
      </c>
      <c r="B149" s="22" t="s">
        <v>429</v>
      </c>
      <c r="C149" s="22" t="s">
        <v>369</v>
      </c>
      <c r="D149" s="23" t="s">
        <v>430</v>
      </c>
      <c r="E149" s="27"/>
      <c r="F149" s="27"/>
      <c r="G149" s="69">
        <f>H149+I149</f>
        <v>305000</v>
      </c>
      <c r="H149" s="78">
        <v>305000</v>
      </c>
      <c r="I149" s="78">
        <v>0</v>
      </c>
      <c r="J149" s="78">
        <v>0</v>
      </c>
    </row>
    <row r="150" spans="1:12" s="25" customFormat="1" ht="148.5" customHeight="1" x14ac:dyDescent="0.2">
      <c r="A150" s="22" t="s">
        <v>367</v>
      </c>
      <c r="B150" s="22" t="s">
        <v>368</v>
      </c>
      <c r="C150" s="22" t="s">
        <v>369</v>
      </c>
      <c r="D150" s="23" t="s">
        <v>370</v>
      </c>
      <c r="E150" s="27"/>
      <c r="F150" s="27"/>
      <c r="G150" s="69">
        <f>H150+I150</f>
        <v>862691</v>
      </c>
      <c r="H150" s="78">
        <v>862691</v>
      </c>
      <c r="I150" s="78">
        <v>0</v>
      </c>
      <c r="J150" s="78">
        <v>0</v>
      </c>
    </row>
    <row r="151" spans="1:12" s="25" customFormat="1" ht="83.25" customHeight="1" x14ac:dyDescent="0.2">
      <c r="A151" s="22"/>
      <c r="B151" s="22"/>
      <c r="C151" s="22"/>
      <c r="D151" s="23"/>
      <c r="E151" s="24" t="s">
        <v>316</v>
      </c>
      <c r="F151" s="24" t="s">
        <v>228</v>
      </c>
      <c r="G151" s="69">
        <f>H151+I151</f>
        <v>295481664</v>
      </c>
      <c r="H151" s="68">
        <f>H153</f>
        <v>289481664</v>
      </c>
      <c r="I151" s="68">
        <f>I153</f>
        <v>6000000</v>
      </c>
      <c r="J151" s="68">
        <f>J153</f>
        <v>6000000</v>
      </c>
      <c r="L151" s="28"/>
    </row>
    <row r="152" spans="1:12" s="25" customFormat="1" ht="30.6" customHeight="1" x14ac:dyDescent="0.2">
      <c r="A152" s="26"/>
      <c r="B152" s="26"/>
      <c r="C152" s="26"/>
      <c r="D152" s="26"/>
      <c r="E152" s="27" t="s">
        <v>2</v>
      </c>
      <c r="F152" s="27"/>
      <c r="G152" s="69"/>
      <c r="H152" s="70"/>
      <c r="I152" s="70"/>
      <c r="J152" s="68"/>
    </row>
    <row r="153" spans="1:12" s="25" customFormat="1" ht="82.9" customHeight="1" x14ac:dyDescent="0.2">
      <c r="A153" s="66" t="s">
        <v>39</v>
      </c>
      <c r="B153" s="29"/>
      <c r="C153" s="29"/>
      <c r="D153" s="30" t="s">
        <v>5</v>
      </c>
      <c r="E153" s="27"/>
      <c r="F153" s="27"/>
      <c r="G153" s="69">
        <f t="shared" ref="G153:G159" si="16">H153+I153</f>
        <v>295481664</v>
      </c>
      <c r="H153" s="69">
        <f>H154</f>
        <v>289481664</v>
      </c>
      <c r="I153" s="69">
        <f>I154</f>
        <v>6000000</v>
      </c>
      <c r="J153" s="69">
        <f>J154</f>
        <v>6000000</v>
      </c>
    </row>
    <row r="154" spans="1:12" s="25" customFormat="1" ht="82.9" customHeight="1" x14ac:dyDescent="0.2">
      <c r="A154" s="66" t="s">
        <v>40</v>
      </c>
      <c r="B154" s="29"/>
      <c r="C154" s="29"/>
      <c r="D154" s="30" t="s">
        <v>5</v>
      </c>
      <c r="E154" s="27"/>
      <c r="F154" s="27"/>
      <c r="G154" s="69">
        <f>H154+I154</f>
        <v>295481664</v>
      </c>
      <c r="H154" s="69">
        <f>SUM(H155:H160)</f>
        <v>289481664</v>
      </c>
      <c r="I154" s="69">
        <f>SUM(I155:I160)</f>
        <v>6000000</v>
      </c>
      <c r="J154" s="69">
        <f>SUM(J155:J160)</f>
        <v>6000000</v>
      </c>
    </row>
    <row r="155" spans="1:12" s="25" customFormat="1" ht="49.15" customHeight="1" x14ac:dyDescent="0.2">
      <c r="A155" s="22" t="s">
        <v>300</v>
      </c>
      <c r="B155" s="22" t="s">
        <v>301</v>
      </c>
      <c r="C155" s="22" t="s">
        <v>302</v>
      </c>
      <c r="D155" s="23" t="s">
        <v>303</v>
      </c>
      <c r="E155" s="27"/>
      <c r="F155" s="27"/>
      <c r="G155" s="69">
        <f>H155+I155</f>
        <v>4154557</v>
      </c>
      <c r="H155" s="71">
        <f>1638126+2516431</f>
        <v>4154557</v>
      </c>
      <c r="I155" s="71"/>
      <c r="J155" s="71"/>
    </row>
    <row r="156" spans="1:12" s="25" customFormat="1" ht="38.25" customHeight="1" x14ac:dyDescent="0.2">
      <c r="A156" s="22" t="s">
        <v>140</v>
      </c>
      <c r="B156" s="22" t="s">
        <v>141</v>
      </c>
      <c r="C156" s="22" t="s">
        <v>142</v>
      </c>
      <c r="D156" s="23" t="s">
        <v>143</v>
      </c>
      <c r="E156" s="27"/>
      <c r="F156" s="27"/>
      <c r="G156" s="69">
        <f t="shared" si="16"/>
        <v>69742117</v>
      </c>
      <c r="H156" s="71">
        <v>69742117</v>
      </c>
      <c r="I156" s="71"/>
      <c r="J156" s="71"/>
    </row>
    <row r="157" spans="1:12" s="25" customFormat="1" ht="47.45" customHeight="1" x14ac:dyDescent="0.2">
      <c r="A157" s="22" t="s">
        <v>144</v>
      </c>
      <c r="B157" s="22" t="s">
        <v>145</v>
      </c>
      <c r="C157" s="22" t="s">
        <v>146</v>
      </c>
      <c r="D157" s="23" t="s">
        <v>147</v>
      </c>
      <c r="E157" s="27"/>
      <c r="F157" s="27"/>
      <c r="G157" s="69">
        <f t="shared" si="16"/>
        <v>10947281</v>
      </c>
      <c r="H157" s="71">
        <v>10947281</v>
      </c>
      <c r="I157" s="70"/>
      <c r="J157" s="70"/>
    </row>
    <row r="158" spans="1:12" s="25" customFormat="1" ht="61.9" customHeight="1" x14ac:dyDescent="0.2">
      <c r="A158" s="22" t="s">
        <v>108</v>
      </c>
      <c r="B158" s="22" t="s">
        <v>107</v>
      </c>
      <c r="C158" s="22" t="s">
        <v>6</v>
      </c>
      <c r="D158" s="32" t="s">
        <v>211</v>
      </c>
      <c r="E158" s="27"/>
      <c r="F158" s="27"/>
      <c r="G158" s="69">
        <f t="shared" si="16"/>
        <v>90227909</v>
      </c>
      <c r="H158" s="79">
        <v>90227909</v>
      </c>
      <c r="I158" s="71"/>
      <c r="J158" s="71"/>
    </row>
    <row r="159" spans="1:12" s="25" customFormat="1" ht="38.450000000000003" customHeight="1" x14ac:dyDescent="0.2">
      <c r="A159" s="22" t="s">
        <v>94</v>
      </c>
      <c r="B159" s="22" t="s">
        <v>95</v>
      </c>
      <c r="C159" s="22" t="s">
        <v>6</v>
      </c>
      <c r="D159" s="23" t="s">
        <v>154</v>
      </c>
      <c r="E159" s="27"/>
      <c r="F159" s="27"/>
      <c r="G159" s="69">
        <f t="shared" si="16"/>
        <v>114409800</v>
      </c>
      <c r="H159" s="71">
        <f>122000000-2900000-1970200-2720000</f>
        <v>114409800</v>
      </c>
      <c r="I159" s="71"/>
      <c r="J159" s="71"/>
    </row>
    <row r="160" spans="1:12" s="25" customFormat="1" ht="87.6" customHeight="1" x14ac:dyDescent="0.2">
      <c r="A160" s="22" t="s">
        <v>392</v>
      </c>
      <c r="B160" s="22" t="s">
        <v>273</v>
      </c>
      <c r="C160" s="22" t="s">
        <v>6</v>
      </c>
      <c r="D160" s="23" t="s">
        <v>330</v>
      </c>
      <c r="E160" s="27"/>
      <c r="F160" s="27"/>
      <c r="G160" s="69">
        <f>H160+I160</f>
        <v>6000000</v>
      </c>
      <c r="H160" s="71"/>
      <c r="I160" s="71">
        <v>6000000</v>
      </c>
      <c r="J160" s="71">
        <v>6000000</v>
      </c>
    </row>
    <row r="161" spans="1:10" s="35" customFormat="1" ht="96" customHeight="1" x14ac:dyDescent="0.2">
      <c r="A161" s="22"/>
      <c r="B161" s="22"/>
      <c r="C161" s="22"/>
      <c r="D161" s="23"/>
      <c r="E161" s="24" t="s">
        <v>252</v>
      </c>
      <c r="F161" s="24" t="s">
        <v>304</v>
      </c>
      <c r="G161" s="69">
        <f>H161+I161</f>
        <v>100000</v>
      </c>
      <c r="H161" s="68">
        <f>H163</f>
        <v>100000</v>
      </c>
      <c r="I161" s="68">
        <f>I163</f>
        <v>0</v>
      </c>
      <c r="J161" s="68">
        <f>J163</f>
        <v>0</v>
      </c>
    </row>
    <row r="162" spans="1:10" s="25" customFormat="1" ht="30.6" customHeight="1" x14ac:dyDescent="0.2">
      <c r="A162" s="26"/>
      <c r="B162" s="26"/>
      <c r="C162" s="26"/>
      <c r="D162" s="26"/>
      <c r="E162" s="27" t="s">
        <v>2</v>
      </c>
      <c r="F162" s="27"/>
      <c r="G162" s="69">
        <v>0</v>
      </c>
      <c r="H162" s="70"/>
      <c r="I162" s="70"/>
      <c r="J162" s="68"/>
    </row>
    <row r="163" spans="1:10" s="25" customFormat="1" ht="80.25" customHeight="1" x14ac:dyDescent="0.2">
      <c r="A163" s="66" t="s">
        <v>41</v>
      </c>
      <c r="B163" s="29"/>
      <c r="C163" s="29"/>
      <c r="D163" s="30" t="s">
        <v>11</v>
      </c>
      <c r="E163" s="27"/>
      <c r="F163" s="27"/>
      <c r="G163" s="69">
        <f>H163+I163</f>
        <v>100000</v>
      </c>
      <c r="H163" s="69">
        <f>H164</f>
        <v>100000</v>
      </c>
      <c r="I163" s="69">
        <f>I164</f>
        <v>0</v>
      </c>
      <c r="J163" s="69">
        <f>J164</f>
        <v>0</v>
      </c>
    </row>
    <row r="164" spans="1:10" s="25" customFormat="1" ht="80.25" customHeight="1" x14ac:dyDescent="0.2">
      <c r="A164" s="66" t="s">
        <v>42</v>
      </c>
      <c r="B164" s="29"/>
      <c r="C164" s="29"/>
      <c r="D164" s="30" t="s">
        <v>11</v>
      </c>
      <c r="E164" s="27"/>
      <c r="F164" s="27"/>
      <c r="G164" s="69">
        <f>H164+I164</f>
        <v>100000</v>
      </c>
      <c r="H164" s="69">
        <f>H165+H166</f>
        <v>100000</v>
      </c>
      <c r="I164" s="69">
        <f>I165+I166</f>
        <v>0</v>
      </c>
      <c r="J164" s="69">
        <f>J165+J166</f>
        <v>0</v>
      </c>
    </row>
    <row r="165" spans="1:10" s="25" customFormat="1" ht="61.9" customHeight="1" x14ac:dyDescent="0.2">
      <c r="A165" s="22" t="s">
        <v>48</v>
      </c>
      <c r="B165" s="22" t="s">
        <v>47</v>
      </c>
      <c r="C165" s="22" t="s">
        <v>9</v>
      </c>
      <c r="D165" s="32" t="s">
        <v>30</v>
      </c>
      <c r="E165" s="27"/>
      <c r="F165" s="27"/>
      <c r="G165" s="69">
        <f>H165+I165</f>
        <v>20000</v>
      </c>
      <c r="H165" s="71">
        <v>20000</v>
      </c>
      <c r="I165" s="71"/>
      <c r="J165" s="71"/>
    </row>
    <row r="166" spans="1:10" s="25" customFormat="1" ht="38.450000000000003" customHeight="1" x14ac:dyDescent="0.2">
      <c r="A166" s="22" t="s">
        <v>50</v>
      </c>
      <c r="B166" s="22" t="s">
        <v>49</v>
      </c>
      <c r="C166" s="22" t="s">
        <v>9</v>
      </c>
      <c r="D166" s="23" t="s">
        <v>87</v>
      </c>
      <c r="E166" s="27"/>
      <c r="F166" s="27"/>
      <c r="G166" s="69">
        <f>H166+I166</f>
        <v>80000</v>
      </c>
      <c r="H166" s="71">
        <v>80000</v>
      </c>
      <c r="I166" s="70"/>
      <c r="J166" s="68"/>
    </row>
    <row r="167" spans="1:10" s="25" customFormat="1" ht="98.25" customHeight="1" x14ac:dyDescent="0.3">
      <c r="A167" s="22"/>
      <c r="B167" s="22"/>
      <c r="C167" s="22"/>
      <c r="D167" s="23"/>
      <c r="E167" s="24" t="s">
        <v>267</v>
      </c>
      <c r="F167" s="65" t="s">
        <v>305</v>
      </c>
      <c r="G167" s="69">
        <f>H167+I167</f>
        <v>211882860</v>
      </c>
      <c r="H167" s="68">
        <f>H169</f>
        <v>211882860</v>
      </c>
      <c r="I167" s="68">
        <f>I169</f>
        <v>0</v>
      </c>
      <c r="J167" s="68">
        <f>J169</f>
        <v>0</v>
      </c>
    </row>
    <row r="168" spans="1:10" s="25" customFormat="1" ht="30.6" customHeight="1" x14ac:dyDescent="0.2">
      <c r="A168" s="26"/>
      <c r="B168" s="26"/>
      <c r="C168" s="26"/>
      <c r="D168" s="26"/>
      <c r="E168" s="27" t="s">
        <v>2</v>
      </c>
      <c r="F168" s="27"/>
      <c r="G168" s="69">
        <v>0</v>
      </c>
      <c r="H168" s="70"/>
      <c r="I168" s="70"/>
      <c r="J168" s="68"/>
    </row>
    <row r="169" spans="1:10" s="25" customFormat="1" ht="80.25" customHeight="1" x14ac:dyDescent="0.2">
      <c r="A169" s="66" t="s">
        <v>41</v>
      </c>
      <c r="B169" s="29"/>
      <c r="C169" s="29"/>
      <c r="D169" s="30" t="s">
        <v>11</v>
      </c>
      <c r="E169" s="27"/>
      <c r="F169" s="27"/>
      <c r="G169" s="69">
        <f t="shared" ref="G169:G174" si="17">H169+I169</f>
        <v>211882860</v>
      </c>
      <c r="H169" s="69">
        <f>H170</f>
        <v>211882860</v>
      </c>
      <c r="I169" s="69">
        <f>I170</f>
        <v>0</v>
      </c>
      <c r="J169" s="69">
        <f>J170</f>
        <v>0</v>
      </c>
    </row>
    <row r="170" spans="1:10" s="25" customFormat="1" ht="80.25" customHeight="1" x14ac:dyDescent="0.2">
      <c r="A170" s="66" t="s">
        <v>42</v>
      </c>
      <c r="B170" s="29"/>
      <c r="C170" s="29"/>
      <c r="D170" s="30" t="s">
        <v>11</v>
      </c>
      <c r="E170" s="27"/>
      <c r="F170" s="27"/>
      <c r="G170" s="69">
        <f>G171+G172+G173+G174+G175</f>
        <v>211882860</v>
      </c>
      <c r="H170" s="69">
        <f>H171+H172+H173+H174+H175</f>
        <v>211882860</v>
      </c>
      <c r="I170" s="69">
        <f>I171+I172+I173+I174+I175</f>
        <v>0</v>
      </c>
      <c r="J170" s="69">
        <f>J171+J172+J173+J174+J175</f>
        <v>0</v>
      </c>
    </row>
    <row r="171" spans="1:10" s="25" customFormat="1" ht="61.9" customHeight="1" x14ac:dyDescent="0.2">
      <c r="A171" s="22" t="s">
        <v>52</v>
      </c>
      <c r="B171" s="22">
        <v>3090</v>
      </c>
      <c r="C171" s="22" t="s">
        <v>13</v>
      </c>
      <c r="D171" s="32" t="s">
        <v>207</v>
      </c>
      <c r="E171" s="27"/>
      <c r="F171" s="27"/>
      <c r="G171" s="69">
        <f t="shared" si="17"/>
        <v>3714460</v>
      </c>
      <c r="H171" s="71">
        <f>1430700+200000+2083760</f>
        <v>3714460</v>
      </c>
      <c r="I171" s="71"/>
      <c r="J171" s="71"/>
    </row>
    <row r="172" spans="1:10" s="25" customFormat="1" ht="61.9" customHeight="1" x14ac:dyDescent="0.2">
      <c r="A172" s="22" t="s">
        <v>53</v>
      </c>
      <c r="B172" s="22" t="s">
        <v>121</v>
      </c>
      <c r="C172" s="22" t="s">
        <v>14</v>
      </c>
      <c r="D172" s="32" t="s">
        <v>208</v>
      </c>
      <c r="E172" s="27"/>
      <c r="F172" s="27"/>
      <c r="G172" s="69">
        <f t="shared" si="17"/>
        <v>23832500</v>
      </c>
      <c r="H172" s="71">
        <f>18365500-924900+6391900</f>
        <v>23832500</v>
      </c>
      <c r="I172" s="71"/>
      <c r="J172" s="71"/>
    </row>
    <row r="173" spans="1:10" s="25" customFormat="1" ht="87.6" customHeight="1" x14ac:dyDescent="0.2">
      <c r="A173" s="22" t="s">
        <v>104</v>
      </c>
      <c r="B173" s="22" t="s">
        <v>103</v>
      </c>
      <c r="C173" s="22" t="s">
        <v>14</v>
      </c>
      <c r="D173" s="23" t="s">
        <v>105</v>
      </c>
      <c r="E173" s="27"/>
      <c r="F173" s="27"/>
      <c r="G173" s="69">
        <f t="shared" si="17"/>
        <v>973700</v>
      </c>
      <c r="H173" s="71">
        <f>1173700-200000</f>
        <v>973700</v>
      </c>
      <c r="I173" s="70"/>
      <c r="J173" s="68"/>
    </row>
    <row r="174" spans="1:10" s="25" customFormat="1" ht="61.9" customHeight="1" x14ac:dyDescent="0.2">
      <c r="A174" s="22" t="s">
        <v>99</v>
      </c>
      <c r="B174" s="22" t="s">
        <v>100</v>
      </c>
      <c r="C174" s="22" t="s">
        <v>12</v>
      </c>
      <c r="D174" s="32" t="s">
        <v>355</v>
      </c>
      <c r="E174" s="27"/>
      <c r="F174" s="27"/>
      <c r="G174" s="69">
        <f t="shared" si="17"/>
        <v>177876400</v>
      </c>
      <c r="H174" s="31">
        <f>162876400+15000000</f>
        <v>177876400</v>
      </c>
      <c r="I174" s="71"/>
      <c r="J174" s="71"/>
    </row>
    <row r="175" spans="1:10" s="25" customFormat="1" ht="38.450000000000003" customHeight="1" x14ac:dyDescent="0.2">
      <c r="A175" s="22" t="s">
        <v>138</v>
      </c>
      <c r="B175" s="22" t="s">
        <v>38</v>
      </c>
      <c r="C175" s="22" t="s">
        <v>8</v>
      </c>
      <c r="D175" s="23" t="s">
        <v>213</v>
      </c>
      <c r="E175" s="27"/>
      <c r="F175" s="27"/>
      <c r="G175" s="70">
        <f>G177</f>
        <v>5485800</v>
      </c>
      <c r="H175" s="71">
        <f>H177</f>
        <v>5485800</v>
      </c>
      <c r="I175" s="71">
        <f>I177</f>
        <v>0</v>
      </c>
      <c r="J175" s="71">
        <f>J177</f>
        <v>0</v>
      </c>
    </row>
    <row r="176" spans="1:10" s="25" customFormat="1" ht="28.9" customHeight="1" x14ac:dyDescent="0.2">
      <c r="A176" s="22"/>
      <c r="B176" s="22"/>
      <c r="C176" s="22"/>
      <c r="D176" s="32" t="s">
        <v>2</v>
      </c>
      <c r="E176" s="27"/>
      <c r="F176" s="27"/>
      <c r="G176" s="69"/>
      <c r="H176" s="72"/>
      <c r="I176" s="71"/>
      <c r="J176" s="68"/>
    </row>
    <row r="177" spans="1:10" s="35" customFormat="1" ht="87.6" customHeight="1" x14ac:dyDescent="0.2">
      <c r="A177" s="22"/>
      <c r="B177" s="22"/>
      <c r="C177" s="22"/>
      <c r="D177" s="34" t="s">
        <v>139</v>
      </c>
      <c r="E177" s="36"/>
      <c r="F177" s="36"/>
      <c r="G177" s="73">
        <f>H177+I177</f>
        <v>5485800</v>
      </c>
      <c r="H177" s="75">
        <v>5485800</v>
      </c>
      <c r="I177" s="75"/>
      <c r="J177" s="75"/>
    </row>
    <row r="178" spans="1:10" s="25" customFormat="1" ht="116.45" customHeight="1" x14ac:dyDescent="0.2">
      <c r="A178" s="22"/>
      <c r="B178" s="22"/>
      <c r="C178" s="22"/>
      <c r="D178" s="23"/>
      <c r="E178" s="24" t="s">
        <v>343</v>
      </c>
      <c r="F178" s="24" t="s">
        <v>357</v>
      </c>
      <c r="G178" s="69">
        <f>H178+I178</f>
        <v>3281470</v>
      </c>
      <c r="H178" s="68">
        <f>H180</f>
        <v>3281470</v>
      </c>
      <c r="I178" s="68">
        <f>I180</f>
        <v>0</v>
      </c>
      <c r="J178" s="68">
        <f>J180</f>
        <v>0</v>
      </c>
    </row>
    <row r="179" spans="1:10" s="40" customFormat="1" ht="28.9" customHeight="1" x14ac:dyDescent="0.2">
      <c r="A179" s="26"/>
      <c r="B179" s="26"/>
      <c r="C179" s="26"/>
      <c r="D179" s="26"/>
      <c r="E179" s="27" t="s">
        <v>2</v>
      </c>
      <c r="F179" s="27"/>
      <c r="G179" s="69"/>
      <c r="H179" s="70"/>
      <c r="I179" s="70"/>
      <c r="J179" s="68"/>
    </row>
    <row r="180" spans="1:10" s="40" customFormat="1" ht="80.25" customHeight="1" x14ac:dyDescent="0.2">
      <c r="A180" s="67" t="s">
        <v>41</v>
      </c>
      <c r="B180" s="37"/>
      <c r="C180" s="37"/>
      <c r="D180" s="38" t="s">
        <v>11</v>
      </c>
      <c r="E180" s="39"/>
      <c r="F180" s="39"/>
      <c r="G180" s="77">
        <f>H180+I180</f>
        <v>3281470</v>
      </c>
      <c r="H180" s="77">
        <f>H181</f>
        <v>3281470</v>
      </c>
      <c r="I180" s="77">
        <f>I181</f>
        <v>0</v>
      </c>
      <c r="J180" s="77">
        <f>J181</f>
        <v>0</v>
      </c>
    </row>
    <row r="181" spans="1:10" s="40" customFormat="1" ht="80.25" customHeight="1" x14ac:dyDescent="0.2">
      <c r="A181" s="67" t="s">
        <v>42</v>
      </c>
      <c r="B181" s="37"/>
      <c r="C181" s="37"/>
      <c r="D181" s="38" t="s">
        <v>11</v>
      </c>
      <c r="E181" s="39"/>
      <c r="F181" s="39"/>
      <c r="G181" s="77">
        <f>H181+I181</f>
        <v>3281470</v>
      </c>
      <c r="H181" s="77">
        <f>H182+H183</f>
        <v>3281470</v>
      </c>
      <c r="I181" s="77">
        <f>I182+I183</f>
        <v>0</v>
      </c>
      <c r="J181" s="77">
        <f>J182+J183</f>
        <v>0</v>
      </c>
    </row>
    <row r="182" spans="1:10" s="25" customFormat="1" ht="87.6" customHeight="1" x14ac:dyDescent="0.2">
      <c r="A182" s="22" t="s">
        <v>97</v>
      </c>
      <c r="B182" s="22" t="s">
        <v>98</v>
      </c>
      <c r="C182" s="22" t="s">
        <v>12</v>
      </c>
      <c r="D182" s="43" t="s">
        <v>290</v>
      </c>
      <c r="E182" s="57"/>
      <c r="F182" s="31"/>
      <c r="G182" s="69">
        <f>H182+I182</f>
        <v>3211470</v>
      </c>
      <c r="H182" s="31">
        <f>2586900-49930+674500</f>
        <v>3211470</v>
      </c>
      <c r="I182" s="31"/>
      <c r="J182" s="31"/>
    </row>
    <row r="183" spans="1:10" s="25" customFormat="1" ht="61.9" customHeight="1" x14ac:dyDescent="0.2">
      <c r="A183" s="22" t="s">
        <v>99</v>
      </c>
      <c r="B183" s="22" t="s">
        <v>100</v>
      </c>
      <c r="C183" s="22" t="s">
        <v>12</v>
      </c>
      <c r="D183" s="23" t="s">
        <v>355</v>
      </c>
      <c r="E183" s="57"/>
      <c r="F183" s="31"/>
      <c r="G183" s="69">
        <f>H183+I183</f>
        <v>70000</v>
      </c>
      <c r="H183" s="31">
        <v>70000</v>
      </c>
      <c r="I183" s="31"/>
      <c r="J183" s="31"/>
    </row>
    <row r="184" spans="1:10" s="25" customFormat="1" ht="84" customHeight="1" x14ac:dyDescent="0.2">
      <c r="A184" s="59"/>
      <c r="B184" s="59"/>
      <c r="C184" s="59"/>
      <c r="D184" s="56"/>
      <c r="E184" s="24" t="s">
        <v>344</v>
      </c>
      <c r="F184" s="24" t="s">
        <v>358</v>
      </c>
      <c r="G184" s="80">
        <f>G186</f>
        <v>7145400</v>
      </c>
      <c r="H184" s="80">
        <f>H186</f>
        <v>7145400</v>
      </c>
      <c r="I184" s="80">
        <f>I186</f>
        <v>0</v>
      </c>
      <c r="J184" s="80">
        <f>J186</f>
        <v>0</v>
      </c>
    </row>
    <row r="185" spans="1:10" s="25" customFormat="1" ht="30.6" customHeight="1" x14ac:dyDescent="0.2">
      <c r="A185" s="26" t="s">
        <v>255</v>
      </c>
      <c r="B185" s="26"/>
      <c r="C185" s="26"/>
      <c r="D185" s="26"/>
      <c r="E185" s="27" t="s">
        <v>2</v>
      </c>
      <c r="F185" s="27"/>
      <c r="G185" s="69"/>
      <c r="H185" s="70"/>
      <c r="I185" s="70"/>
      <c r="J185" s="68"/>
    </row>
    <row r="186" spans="1:10" s="25" customFormat="1" ht="80.25" customHeight="1" x14ac:dyDescent="0.2">
      <c r="A186" s="67" t="s">
        <v>41</v>
      </c>
      <c r="B186" s="37"/>
      <c r="C186" s="37"/>
      <c r="D186" s="38" t="s">
        <v>11</v>
      </c>
      <c r="E186" s="39"/>
      <c r="F186" s="39"/>
      <c r="G186" s="77">
        <f t="shared" ref="G186:J187" si="18">G187</f>
        <v>7145400</v>
      </c>
      <c r="H186" s="77">
        <f t="shared" si="18"/>
        <v>7145400</v>
      </c>
      <c r="I186" s="77">
        <f t="shared" si="18"/>
        <v>0</v>
      </c>
      <c r="J186" s="77">
        <f t="shared" si="18"/>
        <v>0</v>
      </c>
    </row>
    <row r="187" spans="1:10" s="25" customFormat="1" ht="80.25" customHeight="1" x14ac:dyDescent="0.2">
      <c r="A187" s="67" t="s">
        <v>42</v>
      </c>
      <c r="B187" s="37"/>
      <c r="C187" s="37"/>
      <c r="D187" s="38" t="s">
        <v>11</v>
      </c>
      <c r="E187" s="39"/>
      <c r="F187" s="39"/>
      <c r="G187" s="77">
        <f t="shared" si="18"/>
        <v>7145400</v>
      </c>
      <c r="H187" s="77">
        <f t="shared" si="18"/>
        <v>7145400</v>
      </c>
      <c r="I187" s="77">
        <f t="shared" si="18"/>
        <v>0</v>
      </c>
      <c r="J187" s="77">
        <f t="shared" si="18"/>
        <v>0</v>
      </c>
    </row>
    <row r="188" spans="1:10" s="21" customFormat="1" ht="100.15" customHeight="1" x14ac:dyDescent="0.2">
      <c r="A188" s="22" t="s">
        <v>260</v>
      </c>
      <c r="B188" s="22" t="s">
        <v>183</v>
      </c>
      <c r="C188" s="22" t="s">
        <v>9</v>
      </c>
      <c r="D188" s="23" t="s">
        <v>184</v>
      </c>
      <c r="E188" s="27"/>
      <c r="F188" s="27"/>
      <c r="G188" s="69">
        <f>H188+I188</f>
        <v>7145400</v>
      </c>
      <c r="H188" s="78">
        <v>7145400</v>
      </c>
      <c r="I188" s="69"/>
      <c r="J188" s="69"/>
    </row>
    <row r="189" spans="1:10" s="25" customFormat="1" ht="85.15" customHeight="1" x14ac:dyDescent="0.2">
      <c r="A189" s="22"/>
      <c r="B189" s="22"/>
      <c r="C189" s="22"/>
      <c r="D189" s="23"/>
      <c r="E189" s="24" t="s">
        <v>319</v>
      </c>
      <c r="F189" s="24" t="s">
        <v>233</v>
      </c>
      <c r="G189" s="69">
        <f>H189+I189</f>
        <v>3514190</v>
      </c>
      <c r="H189" s="68">
        <f>H191</f>
        <v>3514190</v>
      </c>
      <c r="I189" s="68">
        <f>I191</f>
        <v>0</v>
      </c>
      <c r="J189" s="68">
        <f>J191</f>
        <v>0</v>
      </c>
    </row>
    <row r="190" spans="1:10" s="25" customFormat="1" ht="30.6" customHeight="1" x14ac:dyDescent="0.2">
      <c r="A190" s="26"/>
      <c r="B190" s="26"/>
      <c r="C190" s="26"/>
      <c r="D190" s="26"/>
      <c r="E190" s="27" t="s">
        <v>2</v>
      </c>
      <c r="F190" s="27"/>
      <c r="G190" s="69"/>
      <c r="H190" s="70"/>
      <c r="I190" s="70"/>
      <c r="J190" s="68"/>
    </row>
    <row r="191" spans="1:10" s="40" customFormat="1" ht="72.599999999999994" customHeight="1" x14ac:dyDescent="0.2">
      <c r="A191" s="67" t="s">
        <v>26</v>
      </c>
      <c r="B191" s="37"/>
      <c r="C191" s="37"/>
      <c r="D191" s="38" t="s">
        <v>10</v>
      </c>
      <c r="E191" s="39"/>
      <c r="F191" s="39"/>
      <c r="G191" s="77">
        <f>H191+I191</f>
        <v>3514190</v>
      </c>
      <c r="H191" s="77">
        <f>H192</f>
        <v>3514190</v>
      </c>
      <c r="I191" s="77">
        <f>I192</f>
        <v>0</v>
      </c>
      <c r="J191" s="77">
        <f>J192</f>
        <v>0</v>
      </c>
    </row>
    <row r="192" spans="1:10" s="40" customFormat="1" ht="72.599999999999994" customHeight="1" x14ac:dyDescent="0.2">
      <c r="A192" s="67" t="s">
        <v>27</v>
      </c>
      <c r="B192" s="37"/>
      <c r="C192" s="37"/>
      <c r="D192" s="38" t="s">
        <v>10</v>
      </c>
      <c r="E192" s="39"/>
      <c r="F192" s="39"/>
      <c r="G192" s="77">
        <f>H192+I192</f>
        <v>3514190</v>
      </c>
      <c r="H192" s="77">
        <f>H193+H194</f>
        <v>3514190</v>
      </c>
      <c r="I192" s="77">
        <f>I193+I194</f>
        <v>0</v>
      </c>
      <c r="J192" s="77">
        <f>J193+J194</f>
        <v>0</v>
      </c>
    </row>
    <row r="193" spans="1:10" s="25" customFormat="1" ht="61.9" customHeight="1" x14ac:dyDescent="0.2">
      <c r="A193" s="22" t="s">
        <v>51</v>
      </c>
      <c r="B193" s="22">
        <v>3112</v>
      </c>
      <c r="C193" s="22" t="s">
        <v>9</v>
      </c>
      <c r="D193" s="43" t="s">
        <v>31</v>
      </c>
      <c r="E193" s="57"/>
      <c r="F193" s="31"/>
      <c r="G193" s="69">
        <f>H193+I193</f>
        <v>2194190</v>
      </c>
      <c r="H193" s="31">
        <v>2194190</v>
      </c>
      <c r="I193" s="31"/>
      <c r="J193" s="31"/>
    </row>
    <row r="194" spans="1:10" s="25" customFormat="1" ht="61.9" customHeight="1" x14ac:dyDescent="0.2">
      <c r="A194" s="22" t="s">
        <v>93</v>
      </c>
      <c r="B194" s="22" t="s">
        <v>100</v>
      </c>
      <c r="C194" s="22" t="s">
        <v>12</v>
      </c>
      <c r="D194" s="23" t="s">
        <v>355</v>
      </c>
      <c r="E194" s="57"/>
      <c r="F194" s="31"/>
      <c r="G194" s="69">
        <f>H194+I194</f>
        <v>1320000</v>
      </c>
      <c r="H194" s="31">
        <v>1320000</v>
      </c>
      <c r="I194" s="31"/>
      <c r="J194" s="31"/>
    </row>
    <row r="195" spans="1:10" s="25" customFormat="1" ht="145.9" customHeight="1" x14ac:dyDescent="0.2">
      <c r="A195" s="22"/>
      <c r="B195" s="22"/>
      <c r="C195" s="22"/>
      <c r="D195" s="23"/>
      <c r="E195" s="24" t="s">
        <v>285</v>
      </c>
      <c r="F195" s="24" t="s">
        <v>236</v>
      </c>
      <c r="G195" s="69">
        <f>H195+I195</f>
        <v>19669910</v>
      </c>
      <c r="H195" s="68">
        <f>H197</f>
        <v>19669910</v>
      </c>
      <c r="I195" s="68">
        <f>I197</f>
        <v>0</v>
      </c>
      <c r="J195" s="68">
        <f>J197</f>
        <v>0</v>
      </c>
    </row>
    <row r="196" spans="1:10" s="25" customFormat="1" ht="30.6" customHeight="1" x14ac:dyDescent="0.2">
      <c r="A196" s="26"/>
      <c r="B196" s="26"/>
      <c r="C196" s="26"/>
      <c r="D196" s="26"/>
      <c r="E196" s="27" t="s">
        <v>2</v>
      </c>
      <c r="F196" s="27"/>
      <c r="G196" s="69"/>
      <c r="H196" s="70"/>
      <c r="I196" s="70"/>
      <c r="J196" s="68"/>
    </row>
    <row r="197" spans="1:10" s="35" customFormat="1" ht="74.45" customHeight="1" x14ac:dyDescent="0.2">
      <c r="A197" s="66" t="s">
        <v>26</v>
      </c>
      <c r="B197" s="29"/>
      <c r="C197" s="29"/>
      <c r="D197" s="30" t="s">
        <v>10</v>
      </c>
      <c r="E197" s="36"/>
      <c r="F197" s="36"/>
      <c r="G197" s="69">
        <f>H197+I197</f>
        <v>19669910</v>
      </c>
      <c r="H197" s="69">
        <f t="shared" ref="H197:J198" si="19">H198</f>
        <v>19669910</v>
      </c>
      <c r="I197" s="69">
        <f t="shared" si="19"/>
        <v>0</v>
      </c>
      <c r="J197" s="69">
        <f t="shared" si="19"/>
        <v>0</v>
      </c>
    </row>
    <row r="198" spans="1:10" s="35" customFormat="1" ht="74.45" customHeight="1" x14ac:dyDescent="0.2">
      <c r="A198" s="66" t="s">
        <v>27</v>
      </c>
      <c r="B198" s="29"/>
      <c r="C198" s="29"/>
      <c r="D198" s="30" t="s">
        <v>10</v>
      </c>
      <c r="E198" s="36"/>
      <c r="F198" s="36"/>
      <c r="G198" s="69">
        <f>H198+I198</f>
        <v>19669910</v>
      </c>
      <c r="H198" s="69">
        <f t="shared" si="19"/>
        <v>19669910</v>
      </c>
      <c r="I198" s="69">
        <f t="shared" si="19"/>
        <v>0</v>
      </c>
      <c r="J198" s="69">
        <f t="shared" si="19"/>
        <v>0</v>
      </c>
    </row>
    <row r="199" spans="1:10" s="35" customFormat="1" ht="87.6" customHeight="1" x14ac:dyDescent="0.2">
      <c r="A199" s="22" t="s">
        <v>179</v>
      </c>
      <c r="B199" s="22" t="s">
        <v>98</v>
      </c>
      <c r="C199" s="22" t="s">
        <v>12</v>
      </c>
      <c r="D199" s="43" t="s">
        <v>290</v>
      </c>
      <c r="E199" s="27"/>
      <c r="F199" s="27"/>
      <c r="G199" s="69">
        <f>H199+I199</f>
        <v>19669910</v>
      </c>
      <c r="H199" s="31">
        <f>14028110+5641800</f>
        <v>19669910</v>
      </c>
      <c r="I199" s="31"/>
      <c r="J199" s="31">
        <v>0</v>
      </c>
    </row>
    <row r="200" spans="1:10" s="25" customFormat="1" ht="71.25" customHeight="1" x14ac:dyDescent="0.2">
      <c r="A200" s="22"/>
      <c r="B200" s="22"/>
      <c r="C200" s="22"/>
      <c r="D200" s="23"/>
      <c r="E200" s="24" t="s">
        <v>345</v>
      </c>
      <c r="F200" s="24" t="s">
        <v>359</v>
      </c>
      <c r="G200" s="69">
        <f>H200+I200</f>
        <v>13086284</v>
      </c>
      <c r="H200" s="68">
        <f>H202</f>
        <v>13086284</v>
      </c>
      <c r="I200" s="68">
        <f>I202</f>
        <v>0</v>
      </c>
      <c r="J200" s="68">
        <f>J202</f>
        <v>0</v>
      </c>
    </row>
    <row r="201" spans="1:10" s="25" customFormat="1" ht="30.6" customHeight="1" x14ac:dyDescent="0.2">
      <c r="A201" s="26"/>
      <c r="B201" s="26"/>
      <c r="C201" s="26"/>
      <c r="D201" s="26"/>
      <c r="E201" s="27" t="s">
        <v>2</v>
      </c>
      <c r="F201" s="27"/>
      <c r="G201" s="69"/>
      <c r="H201" s="70"/>
      <c r="I201" s="70"/>
      <c r="J201" s="68"/>
    </row>
    <row r="202" spans="1:10" s="40" customFormat="1" ht="86.45" customHeight="1" x14ac:dyDescent="0.2">
      <c r="A202" s="67" t="s">
        <v>155</v>
      </c>
      <c r="B202" s="37"/>
      <c r="C202" s="37"/>
      <c r="D202" s="38" t="s">
        <v>157</v>
      </c>
      <c r="E202" s="39"/>
      <c r="F202" s="39"/>
      <c r="G202" s="77">
        <f t="shared" ref="G202:G208" si="20">H202+I202</f>
        <v>13086284</v>
      </c>
      <c r="H202" s="77">
        <f>H203</f>
        <v>13086284</v>
      </c>
      <c r="I202" s="77">
        <f>I203</f>
        <v>0</v>
      </c>
      <c r="J202" s="77">
        <f>J203</f>
        <v>0</v>
      </c>
    </row>
    <row r="203" spans="1:10" s="40" customFormat="1" ht="86.45" customHeight="1" x14ac:dyDescent="0.2">
      <c r="A203" s="67" t="s">
        <v>156</v>
      </c>
      <c r="B203" s="37"/>
      <c r="C203" s="37"/>
      <c r="D203" s="38" t="s">
        <v>157</v>
      </c>
      <c r="E203" s="39"/>
      <c r="F203" s="39"/>
      <c r="G203" s="77">
        <f t="shared" si="20"/>
        <v>13086284</v>
      </c>
      <c r="H203" s="77">
        <f>SUM(H204:H208)</f>
        <v>13086284</v>
      </c>
      <c r="I203" s="77">
        <f>SUM(I204:I208)</f>
        <v>0</v>
      </c>
      <c r="J203" s="77">
        <f>SUM(J204:J208)</f>
        <v>0</v>
      </c>
    </row>
    <row r="204" spans="1:10" s="25" customFormat="1" ht="38.450000000000003" customHeight="1" x14ac:dyDescent="0.2">
      <c r="A204" s="22" t="s">
        <v>242</v>
      </c>
      <c r="B204" s="22" t="s">
        <v>148</v>
      </c>
      <c r="C204" s="22" t="s">
        <v>7</v>
      </c>
      <c r="D204" s="43" t="s">
        <v>96</v>
      </c>
      <c r="E204" s="27"/>
      <c r="F204" s="27"/>
      <c r="G204" s="69">
        <f t="shared" si="20"/>
        <v>1105100</v>
      </c>
      <c r="H204" s="31">
        <v>1105100</v>
      </c>
      <c r="I204" s="31"/>
      <c r="J204" s="31"/>
    </row>
    <row r="205" spans="1:10" s="25" customFormat="1" ht="38.450000000000003" customHeight="1" x14ac:dyDescent="0.2">
      <c r="A205" s="22" t="s">
        <v>159</v>
      </c>
      <c r="B205" s="22" t="s">
        <v>160</v>
      </c>
      <c r="C205" s="22" t="s">
        <v>158</v>
      </c>
      <c r="D205" s="43" t="s">
        <v>161</v>
      </c>
      <c r="E205" s="27"/>
      <c r="F205" s="27"/>
      <c r="G205" s="69">
        <f t="shared" si="20"/>
        <v>3939503</v>
      </c>
      <c r="H205" s="31">
        <v>3939503</v>
      </c>
      <c r="I205" s="31"/>
      <c r="J205" s="31"/>
    </row>
    <row r="206" spans="1:10" s="25" customFormat="1" ht="61.5" customHeight="1" x14ac:dyDescent="0.2">
      <c r="A206" s="22" t="s">
        <v>162</v>
      </c>
      <c r="B206" s="22" t="s">
        <v>163</v>
      </c>
      <c r="C206" s="22" t="s">
        <v>164</v>
      </c>
      <c r="D206" s="23" t="s">
        <v>165</v>
      </c>
      <c r="E206" s="57"/>
      <c r="F206" s="31"/>
      <c r="G206" s="69">
        <f t="shared" si="20"/>
        <v>2742281</v>
      </c>
      <c r="H206" s="31">
        <v>2742281</v>
      </c>
      <c r="I206" s="31"/>
      <c r="J206" s="31"/>
    </row>
    <row r="207" spans="1:10" s="25" customFormat="1" ht="38.450000000000003" customHeight="1" x14ac:dyDescent="0.2">
      <c r="A207" s="22" t="s">
        <v>166</v>
      </c>
      <c r="B207" s="22" t="s">
        <v>102</v>
      </c>
      <c r="C207" s="22" t="s">
        <v>15</v>
      </c>
      <c r="D207" s="43" t="s">
        <v>101</v>
      </c>
      <c r="E207" s="27"/>
      <c r="F207" s="27"/>
      <c r="G207" s="69">
        <f t="shared" si="20"/>
        <v>4461700</v>
      </c>
      <c r="H207" s="31">
        <v>4461700</v>
      </c>
      <c r="I207" s="31"/>
      <c r="J207" s="31"/>
    </row>
    <row r="208" spans="1:10" s="25" customFormat="1" ht="38.450000000000003" customHeight="1" x14ac:dyDescent="0.2">
      <c r="A208" s="22" t="s">
        <v>314</v>
      </c>
      <c r="B208" s="22" t="s">
        <v>313</v>
      </c>
      <c r="C208" s="22" t="s">
        <v>182</v>
      </c>
      <c r="D208" s="43" t="s">
        <v>278</v>
      </c>
      <c r="E208" s="27"/>
      <c r="F208" s="27"/>
      <c r="G208" s="69">
        <f t="shared" si="20"/>
        <v>837700</v>
      </c>
      <c r="H208" s="31">
        <v>837700</v>
      </c>
      <c r="I208" s="31"/>
      <c r="J208" s="31"/>
    </row>
    <row r="209" spans="1:10" s="25" customFormat="1" ht="98.45" customHeight="1" x14ac:dyDescent="0.2">
      <c r="A209" s="22"/>
      <c r="B209" s="22"/>
      <c r="C209" s="22"/>
      <c r="D209" s="23"/>
      <c r="E209" s="24" t="s">
        <v>253</v>
      </c>
      <c r="F209" s="24" t="s">
        <v>324</v>
      </c>
      <c r="G209" s="69">
        <f>H209+I209</f>
        <v>500000</v>
      </c>
      <c r="H209" s="68">
        <f>H211</f>
        <v>500000</v>
      </c>
      <c r="I209" s="68">
        <f>I211</f>
        <v>0</v>
      </c>
      <c r="J209" s="68">
        <f>J211</f>
        <v>0</v>
      </c>
    </row>
    <row r="210" spans="1:10" s="25" customFormat="1" ht="30.6" customHeight="1" x14ac:dyDescent="0.2">
      <c r="A210" s="26"/>
      <c r="B210" s="26"/>
      <c r="C210" s="26"/>
      <c r="D210" s="26"/>
      <c r="E210" s="27" t="s">
        <v>2</v>
      </c>
      <c r="F210" s="27"/>
      <c r="G210" s="69"/>
      <c r="H210" s="70"/>
      <c r="I210" s="70"/>
      <c r="J210" s="68"/>
    </row>
    <row r="211" spans="1:10" s="40" customFormat="1" ht="80.25" customHeight="1" x14ac:dyDescent="0.2">
      <c r="A211" s="67" t="s">
        <v>155</v>
      </c>
      <c r="B211" s="37"/>
      <c r="C211" s="37"/>
      <c r="D211" s="38" t="s">
        <v>157</v>
      </c>
      <c r="E211" s="39"/>
      <c r="F211" s="39"/>
      <c r="G211" s="77">
        <f>H211+I211</f>
        <v>500000</v>
      </c>
      <c r="H211" s="77">
        <f t="shared" ref="H211:J212" si="21">H212</f>
        <v>500000</v>
      </c>
      <c r="I211" s="77">
        <f t="shared" si="21"/>
        <v>0</v>
      </c>
      <c r="J211" s="77">
        <f t="shared" si="21"/>
        <v>0</v>
      </c>
    </row>
    <row r="212" spans="1:10" s="40" customFormat="1" ht="80.25" customHeight="1" x14ac:dyDescent="0.2">
      <c r="A212" s="67" t="s">
        <v>156</v>
      </c>
      <c r="B212" s="37"/>
      <c r="C212" s="37"/>
      <c r="D212" s="38" t="s">
        <v>157</v>
      </c>
      <c r="E212" s="39"/>
      <c r="F212" s="39"/>
      <c r="G212" s="77">
        <f>H212+I212</f>
        <v>500000</v>
      </c>
      <c r="H212" s="77">
        <f t="shared" si="21"/>
        <v>500000</v>
      </c>
      <c r="I212" s="77">
        <f t="shared" si="21"/>
        <v>0</v>
      </c>
      <c r="J212" s="77">
        <f t="shared" si="21"/>
        <v>0</v>
      </c>
    </row>
    <row r="213" spans="1:10" s="35" customFormat="1" ht="38.450000000000003" customHeight="1" x14ac:dyDescent="0.2">
      <c r="A213" s="22" t="s">
        <v>166</v>
      </c>
      <c r="B213" s="22" t="s">
        <v>102</v>
      </c>
      <c r="C213" s="22" t="s">
        <v>15</v>
      </c>
      <c r="D213" s="43" t="s">
        <v>101</v>
      </c>
      <c r="E213" s="27"/>
      <c r="F213" s="27"/>
      <c r="G213" s="69">
        <f>H213+I213</f>
        <v>500000</v>
      </c>
      <c r="H213" s="31">
        <v>500000</v>
      </c>
      <c r="I213" s="31"/>
      <c r="J213" s="31"/>
    </row>
    <row r="214" spans="1:10" s="25" customFormat="1" ht="99.75" customHeight="1" x14ac:dyDescent="0.2">
      <c r="A214" s="22"/>
      <c r="B214" s="22"/>
      <c r="C214" s="22"/>
      <c r="D214" s="23"/>
      <c r="E214" s="24" t="s">
        <v>317</v>
      </c>
      <c r="F214" s="24" t="s">
        <v>230</v>
      </c>
      <c r="G214" s="69">
        <f>H214+I214</f>
        <v>7505079</v>
      </c>
      <c r="H214" s="68">
        <f>H216</f>
        <v>7505079</v>
      </c>
      <c r="I214" s="68">
        <f>I216</f>
        <v>0</v>
      </c>
      <c r="J214" s="68">
        <f>J216</f>
        <v>0</v>
      </c>
    </row>
    <row r="215" spans="1:10" s="25" customFormat="1" ht="30.6" customHeight="1" x14ac:dyDescent="0.2">
      <c r="A215" s="26"/>
      <c r="B215" s="26"/>
      <c r="C215" s="26"/>
      <c r="D215" s="26"/>
      <c r="E215" s="27" t="s">
        <v>2</v>
      </c>
      <c r="F215" s="27"/>
      <c r="G215" s="69"/>
      <c r="H215" s="70"/>
      <c r="I215" s="70"/>
      <c r="J215" s="68"/>
    </row>
    <row r="216" spans="1:10" s="25" customFormat="1" ht="82.9" customHeight="1" x14ac:dyDescent="0.2">
      <c r="A216" s="66" t="s">
        <v>43</v>
      </c>
      <c r="B216" s="29"/>
      <c r="C216" s="29"/>
      <c r="D216" s="30" t="s">
        <v>261</v>
      </c>
      <c r="E216" s="27"/>
      <c r="F216" s="27"/>
      <c r="G216" s="69">
        <f>H216+I216</f>
        <v>7505079</v>
      </c>
      <c r="H216" s="69">
        <f>H217</f>
        <v>7505079</v>
      </c>
      <c r="I216" s="69">
        <f>I217</f>
        <v>0</v>
      </c>
      <c r="J216" s="69">
        <f>J217</f>
        <v>0</v>
      </c>
    </row>
    <row r="217" spans="1:10" s="25" customFormat="1" ht="82.9" customHeight="1" x14ac:dyDescent="0.2">
      <c r="A217" s="66" t="s">
        <v>44</v>
      </c>
      <c r="B217" s="29"/>
      <c r="C217" s="29"/>
      <c r="D217" s="30" t="s">
        <v>261</v>
      </c>
      <c r="E217" s="27"/>
      <c r="F217" s="27"/>
      <c r="G217" s="69">
        <f>H217+I217</f>
        <v>7505079</v>
      </c>
      <c r="H217" s="69">
        <f>H218+H219</f>
        <v>7505079</v>
      </c>
      <c r="I217" s="69">
        <f>I218+I219</f>
        <v>0</v>
      </c>
      <c r="J217" s="69">
        <f>J218+J219</f>
        <v>0</v>
      </c>
    </row>
    <row r="218" spans="1:10" s="25" customFormat="1" ht="73.900000000000006" customHeight="1" x14ac:dyDescent="0.2">
      <c r="A218" s="22" t="s">
        <v>46</v>
      </c>
      <c r="B218" s="22" t="s">
        <v>45</v>
      </c>
      <c r="C218" s="22" t="s">
        <v>9</v>
      </c>
      <c r="D218" s="32" t="s">
        <v>307</v>
      </c>
      <c r="E218" s="27"/>
      <c r="F218" s="27"/>
      <c r="G218" s="69">
        <f>H218+I218</f>
        <v>841082</v>
      </c>
      <c r="H218" s="71">
        <v>841082</v>
      </c>
      <c r="I218" s="71"/>
      <c r="J218" s="71"/>
    </row>
    <row r="219" spans="1:10" s="25" customFormat="1" ht="87.6" customHeight="1" x14ac:dyDescent="0.2">
      <c r="A219" s="22" t="s">
        <v>130</v>
      </c>
      <c r="B219" s="22" t="s">
        <v>131</v>
      </c>
      <c r="C219" s="22" t="s">
        <v>9</v>
      </c>
      <c r="D219" s="23" t="s">
        <v>289</v>
      </c>
      <c r="E219" s="27"/>
      <c r="F219" s="27"/>
      <c r="G219" s="69">
        <f>H219+I219</f>
        <v>6663997</v>
      </c>
      <c r="H219" s="71">
        <v>6663997</v>
      </c>
      <c r="I219" s="70"/>
      <c r="J219" s="68"/>
    </row>
    <row r="220" spans="1:10" s="25" customFormat="1" ht="147.6" customHeight="1" x14ac:dyDescent="0.2">
      <c r="A220" s="22"/>
      <c r="B220" s="22"/>
      <c r="C220" s="22"/>
      <c r="D220" s="23"/>
      <c r="E220" s="24" t="s">
        <v>268</v>
      </c>
      <c r="F220" s="24" t="s">
        <v>282</v>
      </c>
      <c r="G220" s="69">
        <f>H220+I220</f>
        <v>15516100</v>
      </c>
      <c r="H220" s="68">
        <f>H222</f>
        <v>15516100</v>
      </c>
      <c r="I220" s="68">
        <f>I222</f>
        <v>0</v>
      </c>
      <c r="J220" s="68">
        <f>J222</f>
        <v>0</v>
      </c>
    </row>
    <row r="221" spans="1:10" s="25" customFormat="1" ht="30.6" customHeight="1" x14ac:dyDescent="0.2">
      <c r="A221" s="26"/>
      <c r="B221" s="26"/>
      <c r="C221" s="26"/>
      <c r="D221" s="26"/>
      <c r="E221" s="27" t="s">
        <v>2</v>
      </c>
      <c r="F221" s="27"/>
      <c r="G221" s="69"/>
      <c r="H221" s="70"/>
      <c r="I221" s="70"/>
      <c r="J221" s="68"/>
    </row>
    <row r="222" spans="1:10" s="40" customFormat="1" ht="94.15" customHeight="1" x14ac:dyDescent="0.2">
      <c r="A222" s="67" t="s">
        <v>246</v>
      </c>
      <c r="B222" s="37"/>
      <c r="C222" s="37"/>
      <c r="D222" s="38" t="s">
        <v>250</v>
      </c>
      <c r="E222" s="39"/>
      <c r="F222" s="39"/>
      <c r="G222" s="77">
        <f>H222+I222</f>
        <v>15516100</v>
      </c>
      <c r="H222" s="77">
        <f>H223</f>
        <v>15516100</v>
      </c>
      <c r="I222" s="77">
        <f>I223</f>
        <v>0</v>
      </c>
      <c r="J222" s="77">
        <f>J223</f>
        <v>0</v>
      </c>
    </row>
    <row r="223" spans="1:10" s="40" customFormat="1" ht="94.15" customHeight="1" x14ac:dyDescent="0.2">
      <c r="A223" s="67" t="s">
        <v>245</v>
      </c>
      <c r="B223" s="37"/>
      <c r="C223" s="37"/>
      <c r="D223" s="38" t="s">
        <v>250</v>
      </c>
      <c r="E223" s="39"/>
      <c r="F223" s="39"/>
      <c r="G223" s="77">
        <f>G224+G226+G228+G229+G225+G227</f>
        <v>15516100</v>
      </c>
      <c r="H223" s="77">
        <f>H224+H226+H228+H229+H225+H227</f>
        <v>15516100</v>
      </c>
      <c r="I223" s="77">
        <f>I224+I226+I228+I229+I225</f>
        <v>0</v>
      </c>
      <c r="J223" s="77">
        <f>J224+J226+J228+J229+J225</f>
        <v>0</v>
      </c>
    </row>
    <row r="224" spans="1:10" s="25" customFormat="1" ht="38.450000000000003" customHeight="1" x14ac:dyDescent="0.2">
      <c r="A224" s="22" t="s">
        <v>247</v>
      </c>
      <c r="B224" s="22" t="s">
        <v>148</v>
      </c>
      <c r="C224" s="22" t="s">
        <v>149</v>
      </c>
      <c r="D224" s="43" t="s">
        <v>96</v>
      </c>
      <c r="E224" s="27"/>
      <c r="F224" s="27"/>
      <c r="G224" s="69">
        <f>H224+I224</f>
        <v>1134700</v>
      </c>
      <c r="H224" s="31">
        <v>1134700</v>
      </c>
      <c r="I224" s="31"/>
      <c r="J224" s="31"/>
    </row>
    <row r="225" spans="1:10" s="25" customFormat="1" ht="52.15" customHeight="1" x14ac:dyDescent="0.2">
      <c r="A225" s="22" t="s">
        <v>334</v>
      </c>
      <c r="B225" s="22" t="s">
        <v>254</v>
      </c>
      <c r="C225" s="22" t="s">
        <v>13</v>
      </c>
      <c r="D225" s="96" t="s">
        <v>335</v>
      </c>
      <c r="E225" s="27"/>
      <c r="F225" s="27"/>
      <c r="G225" s="69">
        <f>H225</f>
        <v>5000000</v>
      </c>
      <c r="H225" s="31">
        <v>5000000</v>
      </c>
      <c r="I225" s="31"/>
      <c r="J225" s="31"/>
    </row>
    <row r="226" spans="1:10" s="25" customFormat="1" ht="87.6" customHeight="1" x14ac:dyDescent="0.2">
      <c r="A226" s="22" t="s">
        <v>269</v>
      </c>
      <c r="B226" s="22" t="s">
        <v>98</v>
      </c>
      <c r="C226" s="22" t="s">
        <v>12</v>
      </c>
      <c r="D226" s="43" t="s">
        <v>290</v>
      </c>
      <c r="E226" s="27"/>
      <c r="F226" s="27"/>
      <c r="G226" s="69">
        <f>H226+I226</f>
        <v>0</v>
      </c>
      <c r="H226" s="31">
        <v>0</v>
      </c>
      <c r="I226" s="31"/>
      <c r="J226" s="31"/>
    </row>
    <row r="227" spans="1:10" s="25" customFormat="1" ht="61.9" customHeight="1" x14ac:dyDescent="0.2">
      <c r="A227" s="22" t="s">
        <v>354</v>
      </c>
      <c r="B227" s="22" t="s">
        <v>100</v>
      </c>
      <c r="C227" s="22" t="s">
        <v>12</v>
      </c>
      <c r="D227" s="43" t="s">
        <v>355</v>
      </c>
      <c r="E227" s="27"/>
      <c r="F227" s="27"/>
      <c r="G227" s="86">
        <f>H227+I227</f>
        <v>5825000</v>
      </c>
      <c r="H227" s="87">
        <v>5825000</v>
      </c>
      <c r="I227" s="87"/>
      <c r="J227" s="87"/>
    </row>
    <row r="228" spans="1:10" s="25" customFormat="1" ht="38.450000000000003" customHeight="1" x14ac:dyDescent="0.2">
      <c r="A228" s="22" t="s">
        <v>248</v>
      </c>
      <c r="B228" s="22" t="s">
        <v>102</v>
      </c>
      <c r="C228" s="22" t="s">
        <v>15</v>
      </c>
      <c r="D228" s="43" t="s">
        <v>101</v>
      </c>
      <c r="E228" s="27"/>
      <c r="F228" s="27"/>
      <c r="G228" s="69">
        <f>H228+I228</f>
        <v>1706100</v>
      </c>
      <c r="H228" s="31">
        <v>1706100</v>
      </c>
      <c r="I228" s="31"/>
      <c r="J228" s="31"/>
    </row>
    <row r="229" spans="1:10" s="25" customFormat="1" ht="87.6" customHeight="1" x14ac:dyDescent="0.2">
      <c r="A229" s="22" t="s">
        <v>249</v>
      </c>
      <c r="B229" s="22" t="s">
        <v>35</v>
      </c>
      <c r="C229" s="22" t="s">
        <v>16</v>
      </c>
      <c r="D229" s="43" t="s">
        <v>356</v>
      </c>
      <c r="E229" s="27"/>
      <c r="F229" s="27"/>
      <c r="G229" s="69">
        <f>H229+I229</f>
        <v>1850300</v>
      </c>
      <c r="H229" s="31">
        <v>1850300</v>
      </c>
      <c r="I229" s="31"/>
      <c r="J229" s="31"/>
    </row>
    <row r="230" spans="1:10" s="25" customFormat="1" ht="92.45" customHeight="1" x14ac:dyDescent="0.2">
      <c r="A230" s="22"/>
      <c r="B230" s="22"/>
      <c r="C230" s="22"/>
      <c r="D230" s="23"/>
      <c r="E230" s="24" t="s">
        <v>346</v>
      </c>
      <c r="F230" s="24" t="s">
        <v>360</v>
      </c>
      <c r="G230" s="69">
        <f>H230+I230</f>
        <v>3229416633</v>
      </c>
      <c r="H230" s="68">
        <f>H232+H243+H257</f>
        <v>902955000</v>
      </c>
      <c r="I230" s="68">
        <f>I232+I243+I257</f>
        <v>2326461633</v>
      </c>
      <c r="J230" s="68">
        <f>J232+J243+J257</f>
        <v>2278806320</v>
      </c>
    </row>
    <row r="231" spans="1:10" s="25" customFormat="1" ht="30.6" customHeight="1" x14ac:dyDescent="0.2">
      <c r="A231" s="26"/>
      <c r="B231" s="26"/>
      <c r="C231" s="26"/>
      <c r="D231" s="26"/>
      <c r="E231" s="27" t="s">
        <v>2</v>
      </c>
      <c r="F231" s="27"/>
      <c r="G231" s="69"/>
      <c r="H231" s="70"/>
      <c r="I231" s="70"/>
      <c r="J231" s="68"/>
    </row>
    <row r="232" spans="1:10" s="40" customFormat="1" ht="121.9" customHeight="1" x14ac:dyDescent="0.2">
      <c r="A232" s="67" t="s">
        <v>59</v>
      </c>
      <c r="B232" s="37"/>
      <c r="C232" s="37"/>
      <c r="D232" s="38" t="s">
        <v>18</v>
      </c>
      <c r="E232" s="39"/>
      <c r="F232" s="39"/>
      <c r="G232" s="77">
        <f t="shared" ref="G232:G238" si="22">H232+I232</f>
        <v>1154410313</v>
      </c>
      <c r="H232" s="77">
        <f>H233</f>
        <v>902755000</v>
      </c>
      <c r="I232" s="77">
        <f>I233</f>
        <v>251655313</v>
      </c>
      <c r="J232" s="77">
        <f>J233</f>
        <v>250000000</v>
      </c>
    </row>
    <row r="233" spans="1:10" s="40" customFormat="1" ht="121.9" customHeight="1" x14ac:dyDescent="0.2">
      <c r="A233" s="67" t="s">
        <v>60</v>
      </c>
      <c r="B233" s="37"/>
      <c r="C233" s="37"/>
      <c r="D233" s="38" t="s">
        <v>18</v>
      </c>
      <c r="E233" s="39"/>
      <c r="F233" s="39"/>
      <c r="G233" s="77">
        <f>SUM(G234:G240)</f>
        <v>1154410313</v>
      </c>
      <c r="H233" s="77">
        <f>SUM(H234:H240)</f>
        <v>902755000</v>
      </c>
      <c r="I233" s="77">
        <f>SUM(I234:I240)</f>
        <v>251655313</v>
      </c>
      <c r="J233" s="77">
        <f>SUM(J234:J240)</f>
        <v>250000000</v>
      </c>
    </row>
    <row r="234" spans="1:10" s="25" customFormat="1" ht="87.6" customHeight="1" x14ac:dyDescent="0.2">
      <c r="A234" s="22" t="s">
        <v>76</v>
      </c>
      <c r="B234" s="22" t="s">
        <v>77</v>
      </c>
      <c r="C234" s="22" t="s">
        <v>78</v>
      </c>
      <c r="D234" s="23" t="s">
        <v>89</v>
      </c>
      <c r="E234" s="27"/>
      <c r="F234" s="27"/>
      <c r="G234" s="69">
        <f t="shared" si="22"/>
        <v>755000</v>
      </c>
      <c r="H234" s="71">
        <v>755000</v>
      </c>
      <c r="I234" s="70"/>
      <c r="J234" s="68"/>
    </row>
    <row r="235" spans="1:10" s="25" customFormat="1" ht="102.6" customHeight="1" x14ac:dyDescent="0.2">
      <c r="A235" s="22" t="s">
        <v>327</v>
      </c>
      <c r="B235" s="22" t="s">
        <v>325</v>
      </c>
      <c r="C235" s="22" t="s">
        <v>328</v>
      </c>
      <c r="D235" s="23" t="s">
        <v>326</v>
      </c>
      <c r="E235" s="27"/>
      <c r="F235" s="27"/>
      <c r="G235" s="69">
        <f>H235+I235</f>
        <v>250000000</v>
      </c>
      <c r="H235" s="71"/>
      <c r="I235" s="71">
        <f>100000000+118047332+31952668</f>
        <v>250000000</v>
      </c>
      <c r="J235" s="31">
        <f>100000000+118047332+31952668</f>
        <v>250000000</v>
      </c>
    </row>
    <row r="236" spans="1:10" s="50" customFormat="1" ht="61.9" customHeight="1" x14ac:dyDescent="0.2">
      <c r="A236" s="46" t="s">
        <v>118</v>
      </c>
      <c r="B236" s="46" t="s">
        <v>119</v>
      </c>
      <c r="C236" s="46" t="s">
        <v>21</v>
      </c>
      <c r="D236" s="47" t="s">
        <v>120</v>
      </c>
      <c r="E236" s="48"/>
      <c r="F236" s="49"/>
      <c r="G236" s="77">
        <f t="shared" si="22"/>
        <v>400000000</v>
      </c>
      <c r="H236" s="79">
        <v>400000000</v>
      </c>
      <c r="I236" s="79"/>
      <c r="J236" s="79"/>
    </row>
    <row r="237" spans="1:10" s="25" customFormat="1" ht="87.6" customHeight="1" x14ac:dyDescent="0.2">
      <c r="A237" s="22" t="s">
        <v>79</v>
      </c>
      <c r="B237" s="22" t="s">
        <v>80</v>
      </c>
      <c r="C237" s="22" t="s">
        <v>23</v>
      </c>
      <c r="D237" s="23" t="s">
        <v>192</v>
      </c>
      <c r="E237" s="27"/>
      <c r="F237" s="27"/>
      <c r="G237" s="69">
        <f t="shared" si="22"/>
        <v>856360</v>
      </c>
      <c r="H237" s="71"/>
      <c r="I237" s="71">
        <v>856360</v>
      </c>
      <c r="J237" s="68"/>
    </row>
    <row r="238" spans="1:10" s="50" customFormat="1" ht="61.9" customHeight="1" x14ac:dyDescent="0.2">
      <c r="A238" s="46" t="s">
        <v>81</v>
      </c>
      <c r="B238" s="46" t="s">
        <v>82</v>
      </c>
      <c r="C238" s="46" t="s">
        <v>23</v>
      </c>
      <c r="D238" s="47" t="s">
        <v>128</v>
      </c>
      <c r="E238" s="48"/>
      <c r="F238" s="49"/>
      <c r="G238" s="77">
        <f t="shared" si="22"/>
        <v>798953</v>
      </c>
      <c r="H238" s="79"/>
      <c r="I238" s="79">
        <v>798953</v>
      </c>
      <c r="J238" s="79"/>
    </row>
    <row r="239" spans="1:10" s="51" customFormat="1" ht="116.25" x14ac:dyDescent="0.2">
      <c r="A239" s="46" t="s">
        <v>437</v>
      </c>
      <c r="B239" s="46" t="s">
        <v>438</v>
      </c>
      <c r="C239" s="46" t="s">
        <v>8</v>
      </c>
      <c r="D239" s="47" t="s">
        <v>439</v>
      </c>
      <c r="E239" s="48"/>
      <c r="F239" s="49"/>
      <c r="G239" s="77">
        <f>H239</f>
        <v>2000000</v>
      </c>
      <c r="H239" s="79">
        <v>2000000</v>
      </c>
      <c r="I239" s="79"/>
      <c r="J239" s="79"/>
    </row>
    <row r="240" spans="1:10" s="25" customFormat="1" ht="38.450000000000003" customHeight="1" x14ac:dyDescent="0.2">
      <c r="A240" s="22">
        <v>1219770</v>
      </c>
      <c r="B240" s="22" t="s">
        <v>38</v>
      </c>
      <c r="C240" s="22" t="s">
        <v>8</v>
      </c>
      <c r="D240" s="23" t="s">
        <v>213</v>
      </c>
      <c r="E240" s="27"/>
      <c r="F240" s="27"/>
      <c r="G240" s="70">
        <f>G242</f>
        <v>500000000</v>
      </c>
      <c r="H240" s="71">
        <f>H242</f>
        <v>500000000</v>
      </c>
      <c r="I240" s="71">
        <f>I242</f>
        <v>0</v>
      </c>
      <c r="J240" s="71">
        <f>J242</f>
        <v>0</v>
      </c>
    </row>
    <row r="241" spans="1:10" s="25" customFormat="1" ht="28.9" customHeight="1" x14ac:dyDescent="0.2">
      <c r="A241" s="22"/>
      <c r="B241" s="22"/>
      <c r="C241" s="22"/>
      <c r="D241" s="32" t="s">
        <v>2</v>
      </c>
      <c r="E241" s="27"/>
      <c r="F241" s="27"/>
      <c r="G241" s="69"/>
      <c r="H241" s="72"/>
      <c r="I241" s="71"/>
      <c r="J241" s="68"/>
    </row>
    <row r="242" spans="1:10" s="54" customFormat="1" ht="69.599999999999994" customHeight="1" x14ac:dyDescent="0.2">
      <c r="A242" s="52"/>
      <c r="B242" s="52"/>
      <c r="C242" s="52"/>
      <c r="D242" s="53" t="s">
        <v>298</v>
      </c>
      <c r="E242" s="48"/>
      <c r="F242" s="49"/>
      <c r="G242" s="81">
        <f>H242+I242</f>
        <v>500000000</v>
      </c>
      <c r="H242" s="82">
        <f>200000000+200000000+100000000</f>
        <v>500000000</v>
      </c>
      <c r="I242" s="74"/>
      <c r="J242" s="74"/>
    </row>
    <row r="243" spans="1:10" s="40" customFormat="1" ht="80.25" customHeight="1" x14ac:dyDescent="0.2">
      <c r="A243" s="67" t="s">
        <v>115</v>
      </c>
      <c r="B243" s="37"/>
      <c r="C243" s="37"/>
      <c r="D243" s="38" t="s">
        <v>116</v>
      </c>
      <c r="E243" s="39"/>
      <c r="F243" s="39"/>
      <c r="G243" s="77">
        <f>H243+I243</f>
        <v>2074806320</v>
      </c>
      <c r="H243" s="77">
        <f>H244</f>
        <v>0</v>
      </c>
      <c r="I243" s="77">
        <f>I244</f>
        <v>2074806320</v>
      </c>
      <c r="J243" s="77">
        <f>J244</f>
        <v>2028806320</v>
      </c>
    </row>
    <row r="244" spans="1:10" s="40" customFormat="1" ht="77.45" customHeight="1" x14ac:dyDescent="0.2">
      <c r="A244" s="67" t="s">
        <v>117</v>
      </c>
      <c r="B244" s="37"/>
      <c r="C244" s="37"/>
      <c r="D244" s="38" t="s">
        <v>116</v>
      </c>
      <c r="E244" s="39"/>
      <c r="F244" s="39"/>
      <c r="G244" s="77">
        <f>++G251++G246+G245+G254+G247+G250</f>
        <v>2074806320</v>
      </c>
      <c r="H244" s="77">
        <f>++H251++H246+H245+H254+H247</f>
        <v>0</v>
      </c>
      <c r="I244" s="77">
        <f>++I251++I246+I245+I254+I247+I250</f>
        <v>2074806320</v>
      </c>
      <c r="J244" s="77">
        <f>++J251++J246+J245+J254+J247+J250</f>
        <v>2028806320</v>
      </c>
    </row>
    <row r="245" spans="1:10" s="25" customFormat="1" ht="82.15" customHeight="1" x14ac:dyDescent="0.2">
      <c r="A245" s="22" t="s">
        <v>270</v>
      </c>
      <c r="B245" s="22" t="s">
        <v>271</v>
      </c>
      <c r="C245" s="22" t="s">
        <v>7</v>
      </c>
      <c r="D245" s="23" t="s">
        <v>329</v>
      </c>
      <c r="E245" s="27"/>
      <c r="F245" s="27"/>
      <c r="G245" s="69">
        <f>I245+H245</f>
        <v>976067288</v>
      </c>
      <c r="H245" s="71"/>
      <c r="I245" s="71">
        <v>976067288</v>
      </c>
      <c r="J245" s="31">
        <v>976067288</v>
      </c>
    </row>
    <row r="246" spans="1:10" s="25" customFormat="1" ht="82.15" customHeight="1" x14ac:dyDescent="0.2">
      <c r="A246" s="22" t="s">
        <v>272</v>
      </c>
      <c r="B246" s="22" t="s">
        <v>273</v>
      </c>
      <c r="C246" s="22" t="s">
        <v>6</v>
      </c>
      <c r="D246" s="23" t="s">
        <v>330</v>
      </c>
      <c r="E246" s="27"/>
      <c r="F246" s="27"/>
      <c r="G246" s="69">
        <f>I246+H246</f>
        <v>687603592</v>
      </c>
      <c r="H246" s="71"/>
      <c r="I246" s="71">
        <v>687603592</v>
      </c>
      <c r="J246" s="31">
        <v>687603592</v>
      </c>
    </row>
    <row r="247" spans="1:10" s="25" customFormat="1" ht="59.45" customHeight="1" x14ac:dyDescent="0.2">
      <c r="A247" s="113" t="s">
        <v>406</v>
      </c>
      <c r="B247" s="113" t="s">
        <v>407</v>
      </c>
      <c r="C247" s="113" t="s">
        <v>6</v>
      </c>
      <c r="D247" s="23" t="s">
        <v>408</v>
      </c>
      <c r="E247" s="27"/>
      <c r="F247" s="27"/>
      <c r="G247" s="70">
        <f>G249</f>
        <v>348273800</v>
      </c>
      <c r="H247" s="71">
        <f>H249</f>
        <v>0</v>
      </c>
      <c r="I247" s="71">
        <f>I249</f>
        <v>348273800</v>
      </c>
      <c r="J247" s="71">
        <f>J249</f>
        <v>348273800</v>
      </c>
    </row>
    <row r="248" spans="1:10" s="25" customFormat="1" ht="37.15" customHeight="1" x14ac:dyDescent="0.2">
      <c r="A248" s="114"/>
      <c r="B248" s="114"/>
      <c r="C248" s="114"/>
      <c r="D248" s="23" t="s">
        <v>2</v>
      </c>
      <c r="E248" s="27"/>
      <c r="F248" s="27"/>
      <c r="G248" s="69"/>
      <c r="H248" s="71"/>
      <c r="I248" s="71"/>
      <c r="J248" s="31"/>
    </row>
    <row r="249" spans="1:10" s="25" customFormat="1" ht="37.15" customHeight="1" x14ac:dyDescent="0.2">
      <c r="A249" s="115"/>
      <c r="B249" s="115"/>
      <c r="C249" s="115"/>
      <c r="D249" s="97" t="s">
        <v>363</v>
      </c>
      <c r="E249" s="27"/>
      <c r="F249" s="27"/>
      <c r="G249" s="73">
        <v>348273800</v>
      </c>
      <c r="H249" s="72"/>
      <c r="I249" s="72">
        <v>348273800</v>
      </c>
      <c r="J249" s="75">
        <v>348273800</v>
      </c>
    </row>
    <row r="250" spans="1:10" s="25" customFormat="1" ht="93" x14ac:dyDescent="0.2">
      <c r="A250" s="22" t="s">
        <v>440</v>
      </c>
      <c r="B250" s="22" t="s">
        <v>441</v>
      </c>
      <c r="C250" s="22" t="s">
        <v>15</v>
      </c>
      <c r="D250" s="23" t="s">
        <v>442</v>
      </c>
      <c r="E250" s="27"/>
      <c r="F250" s="27"/>
      <c r="G250" s="69">
        <f>I250+H250</f>
        <v>100000</v>
      </c>
      <c r="H250" s="71"/>
      <c r="I250" s="71">
        <v>100000</v>
      </c>
      <c r="J250" s="31">
        <v>100000</v>
      </c>
    </row>
    <row r="251" spans="1:10" s="55" customFormat="1" ht="50.25" customHeight="1" x14ac:dyDescent="0.2">
      <c r="A251" s="113" t="s">
        <v>215</v>
      </c>
      <c r="B251" s="113" t="s">
        <v>216</v>
      </c>
      <c r="C251" s="113" t="s">
        <v>4</v>
      </c>
      <c r="D251" s="23" t="s">
        <v>297</v>
      </c>
      <c r="E251" s="48"/>
      <c r="F251" s="48"/>
      <c r="G251" s="69">
        <f>H251+I251</f>
        <v>62761640</v>
      </c>
      <c r="H251" s="79"/>
      <c r="I251" s="79">
        <f>164761640+46000000-148000000</f>
        <v>62761640</v>
      </c>
      <c r="J251" s="79">
        <f>164761640-148000000</f>
        <v>16761640</v>
      </c>
    </row>
    <row r="252" spans="1:10" s="55" customFormat="1" ht="38.450000000000003" customHeight="1" x14ac:dyDescent="0.2">
      <c r="A252" s="114"/>
      <c r="B252" s="114"/>
      <c r="C252" s="114"/>
      <c r="D252" s="32" t="s">
        <v>2</v>
      </c>
      <c r="E252" s="48"/>
      <c r="F252" s="48"/>
      <c r="G252" s="69"/>
      <c r="H252" s="79"/>
      <c r="I252" s="79"/>
      <c r="J252" s="79"/>
    </row>
    <row r="253" spans="1:10" s="55" customFormat="1" ht="38.450000000000003" customHeight="1" x14ac:dyDescent="0.2">
      <c r="A253" s="115"/>
      <c r="B253" s="115"/>
      <c r="C253" s="115"/>
      <c r="D253" s="88" t="s">
        <v>363</v>
      </c>
      <c r="E253" s="48"/>
      <c r="F253" s="48"/>
      <c r="G253" s="73">
        <f>H253+I253</f>
        <v>46000000</v>
      </c>
      <c r="H253" s="82"/>
      <c r="I253" s="82">
        <v>46000000</v>
      </c>
      <c r="J253" s="79"/>
    </row>
    <row r="254" spans="1:10" s="25" customFormat="1" ht="38.450000000000003" customHeight="1" x14ac:dyDescent="0.2">
      <c r="A254" s="22" t="s">
        <v>299</v>
      </c>
      <c r="B254" s="22" t="s">
        <v>38</v>
      </c>
      <c r="C254" s="22" t="s">
        <v>8</v>
      </c>
      <c r="D254" s="23" t="s">
        <v>213</v>
      </c>
      <c r="E254" s="27"/>
      <c r="F254" s="27"/>
      <c r="G254" s="69">
        <f>G256</f>
        <v>0</v>
      </c>
      <c r="H254" s="71">
        <f>H256</f>
        <v>0</v>
      </c>
      <c r="I254" s="70">
        <f>I256</f>
        <v>0</v>
      </c>
      <c r="J254" s="68">
        <f>J256</f>
        <v>0</v>
      </c>
    </row>
    <row r="255" spans="1:10" s="25" customFormat="1" ht="28.9" customHeight="1" x14ac:dyDescent="0.2">
      <c r="A255" s="22"/>
      <c r="B255" s="22"/>
      <c r="C255" s="22"/>
      <c r="D255" s="32" t="s">
        <v>2</v>
      </c>
      <c r="E255" s="27"/>
      <c r="F255" s="27"/>
      <c r="G255" s="69"/>
      <c r="H255" s="72"/>
      <c r="I255" s="71"/>
      <c r="J255" s="68"/>
    </row>
    <row r="256" spans="1:10" s="51" customFormat="1" ht="64.150000000000006" customHeight="1" x14ac:dyDescent="0.2">
      <c r="A256" s="22"/>
      <c r="B256" s="22"/>
      <c r="C256" s="22"/>
      <c r="D256" s="34" t="s">
        <v>298</v>
      </c>
      <c r="E256" s="48"/>
      <c r="F256" s="49"/>
      <c r="G256" s="81">
        <f>H256+I256</f>
        <v>0</v>
      </c>
      <c r="H256" s="82">
        <f>200000000-200000000</f>
        <v>0</v>
      </c>
      <c r="I256" s="74"/>
      <c r="J256" s="74"/>
    </row>
    <row r="257" spans="1:11" s="40" customFormat="1" ht="77.45" customHeight="1" x14ac:dyDescent="0.2">
      <c r="A257" s="67" t="s">
        <v>66</v>
      </c>
      <c r="B257" s="37"/>
      <c r="C257" s="37"/>
      <c r="D257" s="38" t="s">
        <v>22</v>
      </c>
      <c r="E257" s="39"/>
      <c r="F257" s="39"/>
      <c r="G257" s="77">
        <f>H257+I257</f>
        <v>200000</v>
      </c>
      <c r="H257" s="77">
        <f t="shared" ref="H257:J258" si="23">H258</f>
        <v>200000</v>
      </c>
      <c r="I257" s="77">
        <f t="shared" si="23"/>
        <v>0</v>
      </c>
      <c r="J257" s="77">
        <f t="shared" si="23"/>
        <v>0</v>
      </c>
    </row>
    <row r="258" spans="1:11" s="40" customFormat="1" ht="77.45" customHeight="1" x14ac:dyDescent="0.2">
      <c r="A258" s="67" t="s">
        <v>67</v>
      </c>
      <c r="B258" s="37"/>
      <c r="C258" s="37"/>
      <c r="D258" s="38" t="s">
        <v>88</v>
      </c>
      <c r="E258" s="39"/>
      <c r="F258" s="39"/>
      <c r="G258" s="77">
        <f>H258+I258</f>
        <v>200000</v>
      </c>
      <c r="H258" s="77">
        <f t="shared" si="23"/>
        <v>200000</v>
      </c>
      <c r="I258" s="77">
        <f t="shared" si="23"/>
        <v>0</v>
      </c>
      <c r="J258" s="77">
        <f t="shared" si="23"/>
        <v>0</v>
      </c>
    </row>
    <row r="259" spans="1:11" s="55" customFormat="1" ht="61.9" customHeight="1" x14ac:dyDescent="0.2">
      <c r="A259" s="22" t="s">
        <v>91</v>
      </c>
      <c r="B259" s="22" t="s">
        <v>92</v>
      </c>
      <c r="C259" s="22" t="s">
        <v>4</v>
      </c>
      <c r="D259" s="23" t="s">
        <v>68</v>
      </c>
      <c r="E259" s="48"/>
      <c r="F259" s="48"/>
      <c r="G259" s="69">
        <f>H259+I259</f>
        <v>200000</v>
      </c>
      <c r="H259" s="78">
        <v>200000</v>
      </c>
      <c r="I259" s="79"/>
      <c r="J259" s="79"/>
    </row>
    <row r="260" spans="1:11" s="25" customFormat="1" ht="97.15" customHeight="1" x14ac:dyDescent="0.2">
      <c r="A260" s="22"/>
      <c r="B260" s="22"/>
      <c r="C260" s="22"/>
      <c r="D260" s="23"/>
      <c r="E260" s="24" t="s">
        <v>347</v>
      </c>
      <c r="F260" s="24" t="s">
        <v>232</v>
      </c>
      <c r="G260" s="69">
        <f>H260+I260</f>
        <v>169380000</v>
      </c>
      <c r="H260" s="68">
        <f>H265+H262</f>
        <v>0</v>
      </c>
      <c r="I260" s="68">
        <f>I265+I262</f>
        <v>169380000</v>
      </c>
      <c r="J260" s="68">
        <f>J265+J262</f>
        <v>0</v>
      </c>
    </row>
    <row r="261" spans="1:11" s="25" customFormat="1" ht="30.6" customHeight="1" x14ac:dyDescent="0.2">
      <c r="A261" s="26"/>
      <c r="B261" s="26"/>
      <c r="C261" s="26"/>
      <c r="D261" s="26"/>
      <c r="E261" s="27" t="s">
        <v>2</v>
      </c>
      <c r="F261" s="27"/>
      <c r="G261" s="69"/>
      <c r="H261" s="70"/>
      <c r="I261" s="70"/>
      <c r="J261" s="68"/>
    </row>
    <row r="262" spans="1:11" s="40" customFormat="1" ht="103.9" customHeight="1" x14ac:dyDescent="0.2">
      <c r="A262" s="67" t="s">
        <v>59</v>
      </c>
      <c r="B262" s="37"/>
      <c r="C262" s="37"/>
      <c r="D262" s="38" t="s">
        <v>18</v>
      </c>
      <c r="E262" s="39"/>
      <c r="F262" s="39" t="s">
        <v>255</v>
      </c>
      <c r="G262" s="77">
        <f>G263</f>
        <v>0</v>
      </c>
      <c r="H262" s="77">
        <f>H263</f>
        <v>0</v>
      </c>
      <c r="I262" s="77">
        <f>I263</f>
        <v>0</v>
      </c>
      <c r="J262" s="77">
        <f>J263</f>
        <v>0</v>
      </c>
    </row>
    <row r="263" spans="1:11" s="40" customFormat="1" ht="103.9" customHeight="1" x14ac:dyDescent="0.2">
      <c r="A263" s="67" t="s">
        <v>60</v>
      </c>
      <c r="B263" s="37"/>
      <c r="C263" s="37"/>
      <c r="D263" s="38" t="s">
        <v>18</v>
      </c>
      <c r="E263" s="39"/>
      <c r="F263" s="39"/>
      <c r="G263" s="77">
        <f>+G264</f>
        <v>0</v>
      </c>
      <c r="H263" s="77">
        <f>+H264</f>
        <v>0</v>
      </c>
      <c r="I263" s="77">
        <f>+I264</f>
        <v>0</v>
      </c>
      <c r="J263" s="77">
        <f>+J264</f>
        <v>0</v>
      </c>
    </row>
    <row r="264" spans="1:11" s="25" customFormat="1" ht="100.15" customHeight="1" x14ac:dyDescent="0.2">
      <c r="A264" s="22" t="s">
        <v>332</v>
      </c>
      <c r="B264" s="22" t="s">
        <v>331</v>
      </c>
      <c r="C264" s="22" t="s">
        <v>110</v>
      </c>
      <c r="D264" s="43" t="s">
        <v>333</v>
      </c>
      <c r="E264" s="27"/>
      <c r="F264" s="27"/>
      <c r="G264" s="69">
        <f>H264+I264</f>
        <v>0</v>
      </c>
      <c r="H264" s="31"/>
      <c r="I264" s="78">
        <f>118047332-118047332</f>
        <v>0</v>
      </c>
      <c r="J264" s="31">
        <f>118047332-118047332</f>
        <v>0</v>
      </c>
    </row>
    <row r="265" spans="1:11" s="40" customFormat="1" ht="109.5" customHeight="1" x14ac:dyDescent="0.2">
      <c r="A265" s="67" t="s">
        <v>129</v>
      </c>
      <c r="B265" s="37"/>
      <c r="C265" s="37"/>
      <c r="D265" s="38" t="s">
        <v>113</v>
      </c>
      <c r="E265" s="39"/>
      <c r="F265" s="39"/>
      <c r="G265" s="77">
        <f>H265+I265</f>
        <v>169380000</v>
      </c>
      <c r="H265" s="77">
        <f t="shared" ref="H265:J266" si="24">H266</f>
        <v>0</v>
      </c>
      <c r="I265" s="77">
        <f t="shared" si="24"/>
        <v>169380000</v>
      </c>
      <c r="J265" s="77">
        <f t="shared" si="24"/>
        <v>0</v>
      </c>
    </row>
    <row r="266" spans="1:11" s="40" customFormat="1" ht="77.45" customHeight="1" x14ac:dyDescent="0.2">
      <c r="A266" s="67" t="s">
        <v>112</v>
      </c>
      <c r="B266" s="37"/>
      <c r="C266" s="37"/>
      <c r="D266" s="38" t="s">
        <v>113</v>
      </c>
      <c r="E266" s="39"/>
      <c r="F266" s="39"/>
      <c r="G266" s="77">
        <f>G267+G269+G268</f>
        <v>169380000</v>
      </c>
      <c r="H266" s="77">
        <f>H267+H269+H268</f>
        <v>0</v>
      </c>
      <c r="I266" s="77">
        <f>I267+I269+I268</f>
        <v>169380000</v>
      </c>
      <c r="J266" s="77">
        <f t="shared" si="24"/>
        <v>0</v>
      </c>
    </row>
    <row r="267" spans="1:11" s="25" customFormat="1" ht="38.450000000000003" customHeight="1" x14ac:dyDescent="0.2">
      <c r="A267" s="22" t="s">
        <v>114</v>
      </c>
      <c r="B267" s="22" t="s">
        <v>109</v>
      </c>
      <c r="C267" s="22" t="s">
        <v>110</v>
      </c>
      <c r="D267" s="43" t="s">
        <v>111</v>
      </c>
      <c r="E267" s="27"/>
      <c r="F267" s="27"/>
      <c r="G267" s="69">
        <f>H267+I267</f>
        <v>62080000</v>
      </c>
      <c r="H267" s="31"/>
      <c r="I267" s="78">
        <v>62080000</v>
      </c>
      <c r="J267" s="31"/>
    </row>
    <row r="268" spans="1:11" s="25" customFormat="1" ht="46.5" x14ac:dyDescent="0.2">
      <c r="A268" s="22" t="s">
        <v>431</v>
      </c>
      <c r="B268" s="22" t="s">
        <v>432</v>
      </c>
      <c r="C268" s="22" t="s">
        <v>8</v>
      </c>
      <c r="D268" s="43" t="s">
        <v>433</v>
      </c>
      <c r="E268" s="27"/>
      <c r="F268" s="27"/>
      <c r="G268" s="69">
        <f>H268+I268</f>
        <v>100000000</v>
      </c>
      <c r="H268" s="31"/>
      <c r="I268" s="78">
        <v>100000000</v>
      </c>
      <c r="J268" s="31"/>
    </row>
    <row r="269" spans="1:11" s="92" customFormat="1" ht="61.9" customHeight="1" x14ac:dyDescent="0.2">
      <c r="A269" s="22" t="s">
        <v>405</v>
      </c>
      <c r="B269" s="22" t="s">
        <v>191</v>
      </c>
      <c r="C269" s="22" t="s">
        <v>8</v>
      </c>
      <c r="D269" s="43" t="s">
        <v>202</v>
      </c>
      <c r="E269" s="59"/>
      <c r="F269" s="59"/>
      <c r="G269" s="77">
        <f>H269+I269</f>
        <v>7300000</v>
      </c>
      <c r="H269" s="77"/>
      <c r="I269" s="79">
        <v>7300000</v>
      </c>
      <c r="J269" s="77"/>
      <c r="K269" s="91"/>
    </row>
    <row r="270" spans="1:11" s="35" customFormat="1" ht="93.6" customHeight="1" x14ac:dyDescent="0.2">
      <c r="A270" s="22"/>
      <c r="B270" s="22"/>
      <c r="C270" s="22"/>
      <c r="D270" s="23"/>
      <c r="E270" s="24" t="s">
        <v>348</v>
      </c>
      <c r="F270" s="24" t="s">
        <v>361</v>
      </c>
      <c r="G270" s="69">
        <f>H270+I270</f>
        <v>52543200</v>
      </c>
      <c r="H270" s="68">
        <f>H272</f>
        <v>52543200</v>
      </c>
      <c r="I270" s="68">
        <f>I272</f>
        <v>0</v>
      </c>
      <c r="J270" s="68">
        <f>J272</f>
        <v>0</v>
      </c>
    </row>
    <row r="271" spans="1:11" s="25" customFormat="1" ht="30.6" customHeight="1" x14ac:dyDescent="0.2">
      <c r="A271" s="26"/>
      <c r="B271" s="26"/>
      <c r="C271" s="26"/>
      <c r="D271" s="26"/>
      <c r="E271" s="27" t="s">
        <v>2</v>
      </c>
      <c r="F271" s="27"/>
      <c r="G271" s="69">
        <v>0</v>
      </c>
      <c r="H271" s="70"/>
      <c r="I271" s="70"/>
      <c r="J271" s="68"/>
    </row>
    <row r="272" spans="1:11" s="40" customFormat="1" ht="123.6" customHeight="1" x14ac:dyDescent="0.2">
      <c r="A272" s="67" t="s">
        <v>83</v>
      </c>
      <c r="B272" s="37"/>
      <c r="C272" s="37"/>
      <c r="D272" s="38" t="s">
        <v>180</v>
      </c>
      <c r="E272" s="39"/>
      <c r="F272" s="39"/>
      <c r="G272" s="77">
        <f t="shared" ref="G272:G280" si="25">H272+I272</f>
        <v>52543200</v>
      </c>
      <c r="H272" s="77">
        <f t="shared" ref="H272:J273" si="26">H273</f>
        <v>52543200</v>
      </c>
      <c r="I272" s="77">
        <f t="shared" si="26"/>
        <v>0</v>
      </c>
      <c r="J272" s="77">
        <f t="shared" si="26"/>
        <v>0</v>
      </c>
    </row>
    <row r="273" spans="1:10" s="40" customFormat="1" ht="123.6" customHeight="1" x14ac:dyDescent="0.2">
      <c r="A273" s="67" t="s">
        <v>61</v>
      </c>
      <c r="B273" s="37"/>
      <c r="C273" s="37"/>
      <c r="D273" s="38" t="s">
        <v>180</v>
      </c>
      <c r="E273" s="39"/>
      <c r="F273" s="39"/>
      <c r="G273" s="77">
        <f t="shared" si="25"/>
        <v>52543200</v>
      </c>
      <c r="H273" s="77">
        <f t="shared" si="26"/>
        <v>52543200</v>
      </c>
      <c r="I273" s="77">
        <f t="shared" si="26"/>
        <v>0</v>
      </c>
      <c r="J273" s="77">
        <f t="shared" si="26"/>
        <v>0</v>
      </c>
    </row>
    <row r="274" spans="1:10" s="25" customFormat="1" ht="38.450000000000003" customHeight="1" x14ac:dyDescent="0.2">
      <c r="A274" s="22" t="s">
        <v>62</v>
      </c>
      <c r="B274" s="22" t="s">
        <v>63</v>
      </c>
      <c r="C274" s="22" t="s">
        <v>19</v>
      </c>
      <c r="D274" s="23" t="s">
        <v>64</v>
      </c>
      <c r="E274" s="27"/>
      <c r="F274" s="27"/>
      <c r="G274" s="69">
        <f t="shared" si="25"/>
        <v>52543200</v>
      </c>
      <c r="H274" s="71">
        <v>52543200</v>
      </c>
      <c r="I274" s="70"/>
      <c r="J274" s="68"/>
    </row>
    <row r="275" spans="1:10" s="25" customFormat="1" ht="82.9" customHeight="1" x14ac:dyDescent="0.2">
      <c r="A275" s="106"/>
      <c r="B275" s="106"/>
      <c r="C275" s="106"/>
      <c r="D275" s="58"/>
      <c r="E275" s="62" t="s">
        <v>286</v>
      </c>
      <c r="F275" s="64" t="s">
        <v>291</v>
      </c>
      <c r="G275" s="83">
        <f t="shared" si="25"/>
        <v>8000000</v>
      </c>
      <c r="H275" s="84">
        <f>H277</f>
        <v>8000000</v>
      </c>
      <c r="I275" s="84">
        <f>I277</f>
        <v>0</v>
      </c>
      <c r="J275" s="84">
        <f>J277</f>
        <v>0</v>
      </c>
    </row>
    <row r="276" spans="1:10" s="25" customFormat="1" ht="30.6" customHeight="1" x14ac:dyDescent="0.2">
      <c r="A276" s="26"/>
      <c r="B276" s="26"/>
      <c r="C276" s="26"/>
      <c r="D276" s="26"/>
      <c r="E276" s="27" t="s">
        <v>2</v>
      </c>
      <c r="F276" s="27"/>
      <c r="G276" s="69">
        <f t="shared" si="25"/>
        <v>0</v>
      </c>
      <c r="H276" s="70"/>
      <c r="I276" s="70"/>
      <c r="J276" s="68"/>
    </row>
    <row r="277" spans="1:10" s="25" customFormat="1" ht="80.25" customHeight="1" x14ac:dyDescent="0.2">
      <c r="A277" s="67" t="s">
        <v>66</v>
      </c>
      <c r="B277" s="37"/>
      <c r="C277" s="37"/>
      <c r="D277" s="38" t="s">
        <v>22</v>
      </c>
      <c r="E277" s="39"/>
      <c r="F277" s="39"/>
      <c r="G277" s="77">
        <f t="shared" si="25"/>
        <v>8000000</v>
      </c>
      <c r="H277" s="77">
        <f t="shared" ref="H277:J278" si="27">H278</f>
        <v>8000000</v>
      </c>
      <c r="I277" s="77">
        <f t="shared" si="27"/>
        <v>0</v>
      </c>
      <c r="J277" s="77">
        <f t="shared" si="27"/>
        <v>0</v>
      </c>
    </row>
    <row r="278" spans="1:10" s="25" customFormat="1" ht="80.25" customHeight="1" x14ac:dyDescent="0.2">
      <c r="A278" s="67" t="s">
        <v>67</v>
      </c>
      <c r="B278" s="37"/>
      <c r="C278" s="37"/>
      <c r="D278" s="38" t="s">
        <v>22</v>
      </c>
      <c r="E278" s="39"/>
      <c r="F278" s="39"/>
      <c r="G278" s="77">
        <f t="shared" si="25"/>
        <v>8000000</v>
      </c>
      <c r="H278" s="77">
        <f t="shared" si="27"/>
        <v>8000000</v>
      </c>
      <c r="I278" s="77">
        <f t="shared" si="27"/>
        <v>0</v>
      </c>
      <c r="J278" s="77">
        <f t="shared" si="27"/>
        <v>0</v>
      </c>
    </row>
    <row r="279" spans="1:10" s="35" customFormat="1" ht="38.450000000000003" customHeight="1" x14ac:dyDescent="0.2">
      <c r="A279" s="22" t="s">
        <v>217</v>
      </c>
      <c r="B279" s="22" t="s">
        <v>218</v>
      </c>
      <c r="C279" s="22" t="s">
        <v>219</v>
      </c>
      <c r="D279" s="43" t="s">
        <v>220</v>
      </c>
      <c r="E279" s="27"/>
      <c r="F279" s="27"/>
      <c r="G279" s="69">
        <f t="shared" si="25"/>
        <v>8000000</v>
      </c>
      <c r="H279" s="31">
        <v>8000000</v>
      </c>
      <c r="I279" s="31"/>
      <c r="J279" s="31"/>
    </row>
    <row r="280" spans="1:10" s="25" customFormat="1" ht="102" customHeight="1" x14ac:dyDescent="0.2">
      <c r="A280" s="22"/>
      <c r="B280" s="22"/>
      <c r="C280" s="22"/>
      <c r="D280" s="23"/>
      <c r="E280" s="24" t="s">
        <v>288</v>
      </c>
      <c r="F280" s="64" t="s">
        <v>349</v>
      </c>
      <c r="G280" s="69">
        <f t="shared" si="25"/>
        <v>7500000</v>
      </c>
      <c r="H280" s="68">
        <f>H282</f>
        <v>7500000</v>
      </c>
      <c r="I280" s="68">
        <f>I282</f>
        <v>0</v>
      </c>
      <c r="J280" s="68">
        <f>J282</f>
        <v>0</v>
      </c>
    </row>
    <row r="281" spans="1:10" s="25" customFormat="1" ht="30.6" customHeight="1" x14ac:dyDescent="0.2">
      <c r="A281" s="26"/>
      <c r="B281" s="26"/>
      <c r="C281" s="26"/>
      <c r="D281" s="26"/>
      <c r="E281" s="27" t="s">
        <v>2</v>
      </c>
      <c r="F281" s="27"/>
      <c r="G281" s="69"/>
      <c r="H281" s="70"/>
      <c r="I281" s="70"/>
      <c r="J281" s="68"/>
    </row>
    <row r="282" spans="1:10" s="25" customFormat="1" ht="80.25" customHeight="1" x14ac:dyDescent="0.2">
      <c r="A282" s="67" t="s">
        <v>66</v>
      </c>
      <c r="B282" s="37"/>
      <c r="C282" s="37"/>
      <c r="D282" s="38" t="s">
        <v>88</v>
      </c>
      <c r="E282" s="39"/>
      <c r="F282" s="39"/>
      <c r="G282" s="77">
        <f>H282+I282</f>
        <v>7500000</v>
      </c>
      <c r="H282" s="77">
        <f t="shared" ref="H282:J283" si="28">H283</f>
        <v>7500000</v>
      </c>
      <c r="I282" s="77">
        <f t="shared" si="28"/>
        <v>0</v>
      </c>
      <c r="J282" s="77">
        <f t="shared" si="28"/>
        <v>0</v>
      </c>
    </row>
    <row r="283" spans="1:10" s="25" customFormat="1" ht="80.25" customHeight="1" x14ac:dyDescent="0.2">
      <c r="A283" s="67" t="s">
        <v>67</v>
      </c>
      <c r="B283" s="37"/>
      <c r="C283" s="37"/>
      <c r="D283" s="38" t="s">
        <v>88</v>
      </c>
      <c r="E283" s="39"/>
      <c r="F283" s="39"/>
      <c r="G283" s="77">
        <f>H283+I283</f>
        <v>7500000</v>
      </c>
      <c r="H283" s="77">
        <f t="shared" si="28"/>
        <v>7500000</v>
      </c>
      <c r="I283" s="77">
        <f t="shared" si="28"/>
        <v>0</v>
      </c>
      <c r="J283" s="77">
        <f t="shared" si="28"/>
        <v>0</v>
      </c>
    </row>
    <row r="284" spans="1:10" s="35" customFormat="1" ht="38.450000000000003" customHeight="1" x14ac:dyDescent="0.2">
      <c r="A284" s="22" t="s">
        <v>274</v>
      </c>
      <c r="B284" s="22" t="s">
        <v>275</v>
      </c>
      <c r="C284" s="22" t="s">
        <v>276</v>
      </c>
      <c r="D284" s="43" t="s">
        <v>277</v>
      </c>
      <c r="E284" s="27"/>
      <c r="F284" s="27"/>
      <c r="G284" s="69">
        <f>H284+I284</f>
        <v>7500000</v>
      </c>
      <c r="H284" s="31">
        <v>7500000</v>
      </c>
      <c r="I284" s="31"/>
      <c r="J284" s="31"/>
    </row>
    <row r="285" spans="1:10" s="21" customFormat="1" ht="41.25" customHeight="1" x14ac:dyDescent="0.2">
      <c r="A285" s="59" t="s">
        <v>190</v>
      </c>
      <c r="B285" s="59" t="s">
        <v>190</v>
      </c>
      <c r="C285" s="59" t="s">
        <v>190</v>
      </c>
      <c r="D285" s="56" t="s">
        <v>135</v>
      </c>
      <c r="E285" s="24" t="s">
        <v>190</v>
      </c>
      <c r="F285" s="59" t="s">
        <v>190</v>
      </c>
      <c r="G285" s="80">
        <f>G12+G51+G151+G214+G161+G167+G114+G270+G81+G230+G260+G129+G220+G189+G200+G96+G91+G104+G195+G178+G209+G66+G86+G109+G72++G275+G61+G184+G280+G46+G144</f>
        <v>7371871856</v>
      </c>
      <c r="H285" s="80">
        <f>H12+H51+H151+H214+H161+H167+H114+H270+H81+H230+H260+H129+H220+H189+H200+H96+H91+H104+H195+H178+H209+H66+H86+H109+H72++H275+H61+H184+H280+H46+H144</f>
        <v>4620847025</v>
      </c>
      <c r="I285" s="80">
        <f>I12+I51+I151+I214+I161+I167+I114+I270+I81+I230+I260+I129+I220+I189+I200+I96+I91+I104+I195+I178+I209+I66+I86+I109+I72++I275+I61+I184+I280+I46+I144</f>
        <v>2751024831</v>
      </c>
      <c r="J285" s="80">
        <f>J12+J51+J151+J214+J161+J167+J114+J270+J81+J230+J260+J129+J220+J189+J200+J96+J91+J104+J195+J178+J209+J66+J86+J109+J72++J275+J61+J184+J280+J46+J144</f>
        <v>2533989518</v>
      </c>
    </row>
    <row r="286" spans="1:10" ht="30.75" customHeight="1" x14ac:dyDescent="0.2">
      <c r="G286" s="16"/>
      <c r="H286" s="16"/>
      <c r="I286" s="16"/>
      <c r="J286" s="16"/>
    </row>
    <row r="287" spans="1:10" s="90" customFormat="1" ht="143.25" customHeight="1" x14ac:dyDescent="0.45">
      <c r="A287" s="89"/>
      <c r="B287" s="89"/>
      <c r="C287" s="121" t="s">
        <v>257</v>
      </c>
      <c r="D287" s="121"/>
      <c r="E287" s="121"/>
      <c r="F287" s="122" t="s">
        <v>443</v>
      </c>
      <c r="G287" s="123"/>
      <c r="H287" s="123"/>
      <c r="I287" s="108"/>
      <c r="J287" s="108"/>
    </row>
    <row r="288" spans="1:10" x14ac:dyDescent="0.2">
      <c r="G288" s="16"/>
      <c r="H288" s="16"/>
      <c r="I288" s="16"/>
      <c r="J288" s="16"/>
    </row>
    <row r="289" spans="1:10" s="10" customFormat="1" ht="55.9" customHeight="1" x14ac:dyDescent="0.3">
      <c r="A289" s="11"/>
      <c r="B289" s="11"/>
      <c r="C289" s="110"/>
      <c r="D289" s="110"/>
      <c r="E289" s="110"/>
      <c r="F289" s="2"/>
      <c r="G289" s="13"/>
      <c r="H289" s="13"/>
      <c r="I289" s="13"/>
      <c r="J289" s="13"/>
    </row>
    <row r="290" spans="1:10" ht="40.9" customHeight="1" x14ac:dyDescent="0.2">
      <c r="A290" s="14"/>
      <c r="B290" s="14"/>
      <c r="C290" s="14"/>
      <c r="D290" s="15"/>
      <c r="E290" s="107"/>
      <c r="F290" s="10"/>
      <c r="G290" s="4"/>
      <c r="H290" s="4"/>
      <c r="I290" s="4"/>
      <c r="J290" s="4"/>
    </row>
    <row r="291" spans="1:10" ht="37.9" customHeight="1" x14ac:dyDescent="0.2">
      <c r="G291" s="61"/>
      <c r="H291" s="61"/>
      <c r="I291" s="61"/>
      <c r="J291" s="61"/>
    </row>
    <row r="292" spans="1:10" ht="57" customHeight="1" x14ac:dyDescent="0.2">
      <c r="G292" s="61"/>
      <c r="H292" s="61"/>
      <c r="I292" s="61"/>
      <c r="J292" s="61"/>
    </row>
    <row r="293" spans="1:10" x14ac:dyDescent="0.2">
      <c r="G293" s="13"/>
      <c r="H293" s="13"/>
      <c r="I293" s="13"/>
      <c r="J293" s="13"/>
    </row>
    <row r="294" spans="1:10" x14ac:dyDescent="0.2">
      <c r="G294" s="13"/>
      <c r="H294" s="13"/>
      <c r="I294" s="13"/>
      <c r="J294" s="13"/>
    </row>
    <row r="296" spans="1:10" x14ac:dyDescent="0.2">
      <c r="G296" s="16"/>
      <c r="H296" s="16"/>
      <c r="I296" s="16"/>
      <c r="J296" s="16"/>
    </row>
    <row r="1043" spans="1:7" x14ac:dyDescent="0.2">
      <c r="A1043" s="7"/>
      <c r="B1043" s="7"/>
      <c r="C1043" s="7"/>
      <c r="D1043" s="7"/>
      <c r="E1043" s="7"/>
      <c r="G1043" s="16">
        <f>G1039-ВИЧИТАНИЙ!G285</f>
        <v>-7371871856</v>
      </c>
    </row>
  </sheetData>
  <sheetProtection selectLockedCells="1" selectUnlockedCells="1"/>
  <mergeCells count="25">
    <mergeCell ref="A7:C7"/>
    <mergeCell ref="I9:J9"/>
    <mergeCell ref="I1:J1"/>
    <mergeCell ref="I2:J2"/>
    <mergeCell ref="I3:J3"/>
    <mergeCell ref="A5:J5"/>
    <mergeCell ref="A6:C6"/>
    <mergeCell ref="A251:A253"/>
    <mergeCell ref="B251:B253"/>
    <mergeCell ref="C251:C253"/>
    <mergeCell ref="C247:C249"/>
    <mergeCell ref="B247:B249"/>
    <mergeCell ref="A247:A249"/>
    <mergeCell ref="A9:A10"/>
    <mergeCell ref="B9:B10"/>
    <mergeCell ref="C9:C10"/>
    <mergeCell ref="D9:D10"/>
    <mergeCell ref="E9:E10"/>
    <mergeCell ref="F287:H287"/>
    <mergeCell ref="C287:E287"/>
    <mergeCell ref="I287:J287"/>
    <mergeCell ref="F9:F10"/>
    <mergeCell ref="C289:E289"/>
    <mergeCell ref="G9:G10"/>
    <mergeCell ref="H9:H10"/>
  </mergeCells>
  <printOptions horizontalCentered="1"/>
  <pageMargins left="0.98425196850393704" right="0.59055118110236227" top="0.59055118110236227" bottom="0.59055118110236227" header="0.39370078740157483" footer="0.39370078740157483"/>
  <pageSetup paperSize="9" scale="32" firstPageNumber="0" fitToHeight="500" orientation="landscape" r:id="rId1"/>
  <headerFooter differentFirst="1" alignWithMargins="0">
    <oddHeader>&amp;C&amp;14&amp;P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</vt:i4>
      </vt:variant>
    </vt:vector>
  </HeadingPairs>
  <TitlesOfParts>
    <vt:vector size="10" baseType="lpstr">
      <vt:lpstr>ВИЧИТАНИЙ</vt:lpstr>
      <vt:lpstr>ВИЧИТАНИЙ!Excel_BuiltIn_Print_Titles</vt:lpstr>
      <vt:lpstr>ВИЧИТАНИЙ!Z_96E2A35E_4A48_419F_9E38_8CEFA5D27C66_.wvu.PrintArea</vt:lpstr>
      <vt:lpstr>ВИЧИТАНИЙ!Z_96E2A35E_4A48_419F_9E38_8CEFA5D27C66_.wvu.PrintTitles</vt:lpstr>
      <vt:lpstr>ВИЧИТАНИЙ!Z_ABBD498D_3D2F_4E62_985A_EF1DC4D9DC47_.wvu.PrintArea</vt:lpstr>
      <vt:lpstr>ВИЧИТАНИЙ!Z_ABBD498D_3D2F_4E62_985A_EF1DC4D9DC47_.wvu.PrintTitles</vt:lpstr>
      <vt:lpstr>ВИЧИТАНИЙ!Z_E02D48B6_D0D9_4E6E_B70D_8E13580A6528_.wvu.PrintArea</vt:lpstr>
      <vt:lpstr>ВИЧИТАНИЙ!Z_E02D48B6_D0D9_4E6E_B70D_8E13580A6528_.wvu.PrintTitles</vt:lpstr>
      <vt:lpstr>ВИЧИТАНИЙ!Заголовки_для_печати</vt:lpstr>
      <vt:lpstr>ВИЧИТАНИЙ!Область_печати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Руденко Вита</dc:creator>
  <cp:lastModifiedBy>User</cp:lastModifiedBy>
  <cp:lastPrinted>2026-05-22T08:06:43Z</cp:lastPrinted>
  <dcterms:created xsi:type="dcterms:W3CDTF">2017-12-18T15:55:26Z</dcterms:created>
  <dcterms:modified xsi:type="dcterms:W3CDTF">2026-08-03T07:30:58Z</dcterms:modified>
</cp:coreProperties>
</file>